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95e69e71d7cbd56/MTRC/"/>
    </mc:Choice>
  </mc:AlternateContent>
  <xr:revisionPtr revIDLastSave="0" documentId="8_{22ECBF9C-44AC-437E-8340-AB801583FF60}" xr6:coauthVersionLast="47" xr6:coauthVersionMax="47" xr10:uidLastSave="{00000000-0000-0000-0000-000000000000}"/>
  <bookViews>
    <workbookView xWindow="-120" yWindow="-120" windowWidth="20730" windowHeight="11040" tabRatio="567" xr2:uid="{00000000-000D-0000-FFFF-FFFF00000000}"/>
  </bookViews>
  <sheets>
    <sheet name="2021" sheetId="4" r:id="rId1"/>
    <sheet name="Results" sheetId="6" r:id="rId2"/>
    <sheet name="Rider" sheetId="3" r:id="rId3"/>
    <sheet name="Horse" sheetId="1" r:id="rId4"/>
  </sheets>
  <definedNames>
    <definedName name="_GoBack" localSheetId="1">Results!#REF!</definedName>
    <definedName name="mtrc" localSheetId="2">Rider!$A$5:$AV$101</definedName>
    <definedName name="mtrc">Horse!$A$10:$AY$155</definedName>
    <definedName name="_xlnm.Print_Area" localSheetId="0">'2021'!#REF!</definedName>
    <definedName name="_xlnm.Print_Area" localSheetId="3">Horse!$A$1:$AZ$99</definedName>
    <definedName name="_xlnm.Print_Area" localSheetId="1">Results!$A$1:$J$21</definedName>
    <definedName name="_xlnm.Print_Area" localSheetId="2">Rider!$A$2:$AX$73</definedName>
    <definedName name="_xlnm.Print_Titles" localSheetId="0">'2021'!$A:$A,'2021'!#REF!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375" i="1" l="1"/>
  <c r="AW221" i="1"/>
  <c r="AW476" i="1"/>
  <c r="AW475" i="1"/>
  <c r="AW474" i="1"/>
  <c r="AW473" i="1"/>
  <c r="AW472" i="1"/>
  <c r="AW471" i="1"/>
  <c r="AW470" i="1"/>
  <c r="AW469" i="1"/>
  <c r="AW468" i="1"/>
  <c r="AW467" i="1"/>
  <c r="AW466" i="1"/>
  <c r="AW465" i="1"/>
  <c r="AW464" i="1"/>
  <c r="AW463" i="1"/>
  <c r="AW462" i="1"/>
  <c r="AW461" i="1"/>
  <c r="AW460" i="1"/>
  <c r="AW459" i="1"/>
  <c r="AW458" i="1"/>
  <c r="AW457" i="1"/>
  <c r="AW456" i="1"/>
  <c r="AW455" i="1"/>
  <c r="AW454" i="1"/>
  <c r="AW453" i="1"/>
  <c r="AW452" i="1"/>
  <c r="AW451" i="1"/>
  <c r="AW450" i="1"/>
  <c r="AW449" i="1"/>
  <c r="AW448" i="1"/>
  <c r="AW447" i="1"/>
  <c r="AW446" i="1"/>
  <c r="AW445" i="1"/>
  <c r="AW444" i="1"/>
  <c r="AW443" i="1"/>
  <c r="AW442" i="1"/>
  <c r="AW441" i="1"/>
  <c r="AW440" i="1"/>
  <c r="AW439" i="1"/>
  <c r="AW438" i="1"/>
  <c r="AW437" i="1"/>
  <c r="AW436" i="1"/>
  <c r="AW435" i="1"/>
  <c r="AW434" i="1"/>
  <c r="AW433" i="1"/>
  <c r="AW432" i="1"/>
  <c r="AW431" i="1"/>
  <c r="AW430" i="1"/>
  <c r="AW429" i="1"/>
  <c r="AW428" i="1"/>
  <c r="AW427" i="1"/>
  <c r="AW426" i="1"/>
  <c r="AW425" i="1"/>
  <c r="AW424" i="1"/>
  <c r="AW423" i="1"/>
  <c r="AW422" i="1"/>
  <c r="AW421" i="1"/>
  <c r="AW420" i="1"/>
  <c r="AW419" i="1"/>
  <c r="AW418" i="1"/>
  <c r="AW417" i="1"/>
  <c r="AW416" i="1"/>
  <c r="AW415" i="1"/>
  <c r="AW414" i="1"/>
  <c r="AW413" i="1"/>
  <c r="AW412" i="1"/>
  <c r="AW411" i="1"/>
  <c r="AW410" i="1"/>
  <c r="AW409" i="1"/>
  <c r="AW408" i="1"/>
  <c r="AW407" i="1"/>
  <c r="AW406" i="1"/>
  <c r="AW405" i="1"/>
  <c r="AW404" i="1"/>
  <c r="AW403" i="1"/>
  <c r="AW402" i="1"/>
  <c r="AW401" i="1"/>
  <c r="AW400" i="1"/>
  <c r="AW399" i="1"/>
  <c r="AW398" i="1"/>
  <c r="AW397" i="1"/>
  <c r="AW396" i="1"/>
  <c r="AW368" i="1"/>
  <c r="AW395" i="1"/>
  <c r="AW123" i="1"/>
  <c r="AW242" i="1"/>
  <c r="AW133" i="1"/>
  <c r="AW241" i="1"/>
  <c r="AW240" i="1"/>
  <c r="AW110" i="1"/>
  <c r="AW132" i="1"/>
  <c r="AW332" i="1"/>
  <c r="AW239" i="1"/>
  <c r="AW75" i="1"/>
  <c r="AW189" i="1"/>
  <c r="AW267" i="1"/>
  <c r="AW331" i="1"/>
  <c r="AW266" i="1"/>
  <c r="AW151" i="1"/>
  <c r="AW166" i="1"/>
  <c r="AW147" i="1"/>
  <c r="AW290" i="1"/>
  <c r="AW98" i="1"/>
  <c r="AW289" i="1"/>
  <c r="AW330" i="1"/>
  <c r="AW288" i="1"/>
  <c r="AW172" i="1"/>
  <c r="AW173" i="1"/>
  <c r="AW137" i="1"/>
  <c r="AW244" i="1"/>
  <c r="AW131" i="1"/>
  <c r="AW165" i="1"/>
  <c r="AW136" i="1"/>
  <c r="AW181" i="1"/>
  <c r="AW265" i="1"/>
  <c r="AW367" i="1"/>
  <c r="AW87" i="1"/>
  <c r="AW366" i="1"/>
  <c r="AW90" i="1"/>
  <c r="AW161" i="1"/>
  <c r="AW329" i="1"/>
  <c r="AW130" i="1"/>
  <c r="AW328" i="1"/>
  <c r="AW394" i="1"/>
  <c r="AW114" i="1"/>
  <c r="AW365" i="1"/>
  <c r="AW327" i="1"/>
  <c r="AW109" i="1"/>
  <c r="AW107" i="1"/>
  <c r="AW238" i="1"/>
  <c r="AW215" i="1"/>
  <c r="AW171" i="1"/>
  <c r="AW268" i="1"/>
  <c r="AW205" i="1"/>
  <c r="AW287" i="1"/>
  <c r="AW32" i="1"/>
  <c r="AW286" i="1"/>
  <c r="AW237" i="1"/>
  <c r="AW150" i="1"/>
  <c r="AW393" i="1"/>
  <c r="AW81" i="1"/>
  <c r="AW204" i="1"/>
  <c r="AW184" i="1"/>
  <c r="AW40" i="1"/>
  <c r="AW264" i="1"/>
  <c r="AW72" i="1"/>
  <c r="AW364" i="1"/>
  <c r="AW17" i="1"/>
  <c r="AW203" i="1"/>
  <c r="AW202" i="1"/>
  <c r="AW326" i="1"/>
  <c r="AW363" i="1"/>
  <c r="AW362" i="1"/>
  <c r="AW71" i="1"/>
  <c r="AW149" i="1"/>
  <c r="AW44" i="1"/>
  <c r="AW154" i="1"/>
  <c r="AW86" i="1"/>
  <c r="AW79" i="1"/>
  <c r="AW175" i="1"/>
  <c r="AW77" i="1"/>
  <c r="AW31" i="1"/>
  <c r="AW55" i="1"/>
  <c r="AW392" i="1"/>
  <c r="AW391" i="1"/>
  <c r="AW263" i="1"/>
  <c r="AW108" i="1"/>
  <c r="AW361" i="1"/>
  <c r="AW360" i="1"/>
  <c r="AW325" i="1"/>
  <c r="AW359" i="1"/>
  <c r="AW324" i="1"/>
  <c r="AW390" i="1"/>
  <c r="AW262" i="1"/>
  <c r="AW261" i="1"/>
  <c r="AW243" i="1"/>
  <c r="AW38" i="1"/>
  <c r="AW191" i="1"/>
  <c r="AW183" i="1"/>
  <c r="AW41" i="1"/>
  <c r="AW201" i="1"/>
  <c r="AW260" i="1"/>
  <c r="AW214" i="1"/>
  <c r="AW323" i="1"/>
  <c r="AW236" i="1"/>
  <c r="AW285" i="1"/>
  <c r="AW358" i="1"/>
  <c r="AW67" i="1"/>
  <c r="AW284" i="1"/>
  <c r="AW259" i="1"/>
  <c r="AW39" i="1"/>
  <c r="AW283" i="1"/>
  <c r="AW357" i="1"/>
  <c r="AW322" i="1"/>
  <c r="AW258" i="1"/>
  <c r="AW188" i="1"/>
  <c r="AW129" i="1"/>
  <c r="AW389" i="1"/>
  <c r="AW356" i="1"/>
  <c r="AW321" i="1"/>
  <c r="AW235" i="1"/>
  <c r="AW388" i="1"/>
  <c r="AW117" i="1"/>
  <c r="AW282" i="1"/>
  <c r="AW156" i="1"/>
  <c r="AW51" i="1"/>
  <c r="AW146" i="1"/>
  <c r="AW160" i="1"/>
  <c r="AW281" i="1"/>
  <c r="AW220" i="1"/>
  <c r="AW219" i="1"/>
  <c r="AW234" i="1"/>
  <c r="AW24" i="1"/>
  <c r="AW320" i="1"/>
  <c r="AW112" i="1"/>
  <c r="AW355" i="1"/>
  <c r="AW97" i="1"/>
  <c r="AW94" i="1"/>
  <c r="AW148" i="1"/>
  <c r="AW257" i="1"/>
  <c r="AW387" i="1"/>
  <c r="AW120" i="1"/>
  <c r="AW354" i="1"/>
  <c r="AW73" i="1"/>
  <c r="AW280" i="1"/>
  <c r="AW353" i="1"/>
  <c r="AW319" i="1"/>
  <c r="AW170" i="1"/>
  <c r="AW162" i="1"/>
  <c r="AW164" i="1"/>
  <c r="AW279" i="1"/>
  <c r="AW318" i="1"/>
  <c r="AW180" i="1"/>
  <c r="AW317" i="1"/>
  <c r="AW61" i="1"/>
  <c r="AW213" i="1"/>
  <c r="AW50" i="1"/>
  <c r="AW352" i="1"/>
  <c r="AW200" i="1"/>
  <c r="AW190" i="1"/>
  <c r="AW351" i="1"/>
  <c r="AW350" i="1"/>
  <c r="AW256" i="1"/>
  <c r="AW119" i="1"/>
  <c r="AW386" i="1"/>
  <c r="AW12" i="1"/>
  <c r="AW140" i="1"/>
  <c r="AW199" i="1"/>
  <c r="AW78" i="1"/>
  <c r="AW135" i="1"/>
  <c r="AW218" i="1"/>
  <c r="AW139" i="1"/>
  <c r="AW115" i="1"/>
  <c r="AW233" i="1"/>
  <c r="AW27" i="1"/>
  <c r="AW57" i="1"/>
  <c r="AW316" i="1"/>
  <c r="AW315" i="1"/>
  <c r="AW349" i="1"/>
  <c r="AW198" i="1"/>
  <c r="AW69" i="1"/>
  <c r="AW3" i="1"/>
  <c r="AW314" i="1"/>
  <c r="AW232" i="1"/>
  <c r="AW385" i="1"/>
  <c r="AW212" i="1"/>
  <c r="AW313" i="1"/>
  <c r="AW211" i="1"/>
  <c r="AW209" i="1"/>
  <c r="AW384" i="1"/>
  <c r="AW312" i="1"/>
  <c r="AW125" i="1"/>
  <c r="AW56" i="1"/>
  <c r="AW278" i="1"/>
  <c r="AW311" i="1"/>
  <c r="AW383" i="1"/>
  <c r="AW382" i="1"/>
  <c r="AW310" i="1"/>
  <c r="AW179" i="1"/>
  <c r="AW5" i="1"/>
  <c r="AW348" i="1"/>
  <c r="AW255" i="1"/>
  <c r="AW381" i="1"/>
  <c r="AW277" i="1"/>
  <c r="AW66" i="1"/>
  <c r="AW34" i="1"/>
  <c r="AW347" i="1"/>
  <c r="AW111" i="1"/>
  <c r="AW89" i="1"/>
  <c r="AW380" i="1"/>
  <c r="AW30" i="1"/>
  <c r="AW128" i="1"/>
  <c r="AW155" i="1"/>
  <c r="AW346" i="1"/>
  <c r="AW309" i="1"/>
  <c r="AW16" i="1"/>
  <c r="AW254" i="1"/>
  <c r="AW21" i="1"/>
  <c r="AW276" i="1"/>
  <c r="AW197" i="1"/>
  <c r="AW63" i="1"/>
  <c r="AW49" i="1"/>
  <c r="AW52" i="1"/>
  <c r="AW231" i="1"/>
  <c r="AW230" i="1"/>
  <c r="AW345" i="1"/>
  <c r="AW102" i="1"/>
  <c r="AW182" i="1"/>
  <c r="AW93" i="1"/>
  <c r="AW14" i="1"/>
  <c r="AW70" i="1"/>
  <c r="AW65" i="1"/>
  <c r="AW6" i="1"/>
  <c r="AW178" i="1"/>
  <c r="AW76" i="1"/>
  <c r="AW134" i="1"/>
  <c r="AW85" i="1"/>
  <c r="AW344" i="1"/>
  <c r="AW106" i="1"/>
  <c r="AW308" i="1"/>
  <c r="AW208" i="1"/>
  <c r="AW275" i="1"/>
  <c r="AW307" i="1"/>
  <c r="AW207" i="1"/>
  <c r="AW58" i="1"/>
  <c r="AW46" i="1"/>
  <c r="AW196" i="1"/>
  <c r="AW88" i="1"/>
  <c r="AW138" i="1"/>
  <c r="AW229" i="1"/>
  <c r="AW101" i="1"/>
  <c r="AW306" i="1"/>
  <c r="AW144" i="1"/>
  <c r="AW343" i="1"/>
  <c r="AW253" i="1"/>
  <c r="AW177" i="1"/>
  <c r="AW18" i="1"/>
  <c r="AW186" i="1"/>
  <c r="AW274" i="1"/>
  <c r="AW174" i="1"/>
  <c r="AW305" i="1"/>
  <c r="AW304" i="1"/>
  <c r="AW342" i="1"/>
  <c r="AW228" i="1"/>
  <c r="AW292" i="1"/>
  <c r="AW341" i="1"/>
  <c r="AW252" i="1"/>
  <c r="AW227" i="1"/>
  <c r="AW379" i="1"/>
  <c r="AW303" i="1"/>
  <c r="AW185" i="1"/>
  <c r="AW251" i="1"/>
  <c r="AW226" i="1"/>
  <c r="AW37" i="1"/>
  <c r="AW340" i="1"/>
  <c r="AW116" i="1"/>
  <c r="AW105" i="1"/>
  <c r="AW339" i="1"/>
  <c r="AW302" i="1"/>
  <c r="AW195" i="1"/>
  <c r="AW378" i="1"/>
  <c r="AW338" i="1"/>
  <c r="AW194" i="1"/>
  <c r="AW273" i="1"/>
  <c r="AW169" i="1"/>
  <c r="AW62" i="1"/>
  <c r="AW15" i="1"/>
  <c r="AW301" i="1"/>
  <c r="AW113" i="1"/>
  <c r="AW337" i="1"/>
  <c r="AW153" i="1"/>
  <c r="AW45" i="1"/>
  <c r="AW377" i="1"/>
  <c r="AW100" i="1"/>
  <c r="AW225" i="1"/>
  <c r="AW168" i="1"/>
  <c r="AW376" i="1"/>
  <c r="AW250" i="1"/>
  <c r="AW206" i="1"/>
  <c r="AW29" i="1"/>
  <c r="AW141" i="1"/>
  <c r="AW224" i="1"/>
  <c r="AW336" i="1"/>
  <c r="AW99" i="1"/>
  <c r="AW176" i="1"/>
  <c r="AW272" i="1"/>
  <c r="AW92" i="1"/>
  <c r="AW122" i="1"/>
  <c r="AW25" i="1"/>
  <c r="AW249" i="1"/>
  <c r="AW59" i="1"/>
  <c r="AW335" i="1"/>
  <c r="AW374" i="1"/>
  <c r="AW95" i="1"/>
  <c r="AW223" i="1"/>
  <c r="AW143" i="1"/>
  <c r="AW142" i="1"/>
  <c r="AW127" i="1"/>
  <c r="AW373" i="1"/>
  <c r="AW271" i="1"/>
  <c r="AW248" i="1"/>
  <c r="AW300" i="1"/>
  <c r="AW33" i="1"/>
  <c r="AW299" i="1"/>
  <c r="AW247" i="1"/>
  <c r="AW372" i="1"/>
  <c r="AW158" i="1"/>
  <c r="AW298" i="1"/>
  <c r="AW334" i="1"/>
  <c r="AW297" i="1"/>
  <c r="AW217" i="1"/>
  <c r="AW270" i="1"/>
  <c r="AW246" i="1"/>
  <c r="AW296" i="1"/>
  <c r="AW126" i="1"/>
  <c r="AW152" i="1"/>
  <c r="AW333" i="1"/>
  <c r="AW295" i="1"/>
  <c r="AW269" i="1"/>
  <c r="AW187" i="1"/>
  <c r="AW371" i="1"/>
  <c r="AW370" i="1"/>
  <c r="AW22" i="1"/>
  <c r="AW74" i="1"/>
  <c r="AW245" i="1"/>
  <c r="AW36" i="1"/>
  <c r="AW103" i="1"/>
  <c r="AW167" i="1"/>
  <c r="AW20" i="1"/>
  <c r="AW369" i="1"/>
  <c r="AW80" i="1"/>
  <c r="AW210" i="1"/>
  <c r="AW222" i="1"/>
  <c r="AW192" i="1"/>
  <c r="AW294" i="1"/>
  <c r="AW91" i="1"/>
  <c r="AW216" i="1"/>
  <c r="AW293" i="1"/>
  <c r="J20" i="6"/>
  <c r="J21" i="6"/>
  <c r="J18" i="6"/>
  <c r="J17" i="6"/>
  <c r="J19" i="6"/>
  <c r="J15" i="6"/>
  <c r="J14" i="6"/>
  <c r="J12" i="6"/>
  <c r="J11" i="6"/>
  <c r="I20" i="6"/>
  <c r="I21" i="6"/>
  <c r="I18" i="6"/>
  <c r="I17" i="6"/>
  <c r="I19" i="6"/>
  <c r="I15" i="6"/>
  <c r="I14" i="6"/>
  <c r="I12" i="6"/>
  <c r="I11" i="6"/>
  <c r="J6" i="6"/>
  <c r="J9" i="6"/>
  <c r="J5" i="6"/>
  <c r="J8" i="6"/>
  <c r="J7" i="6"/>
  <c r="J4" i="6"/>
  <c r="I6" i="6"/>
  <c r="I9" i="6"/>
  <c r="I5" i="6"/>
  <c r="I8" i="6"/>
  <c r="I7" i="6"/>
  <c r="I4" i="6"/>
  <c r="J3" i="6"/>
  <c r="I3" i="6"/>
  <c r="AU244" i="3"/>
  <c r="AU243" i="3"/>
  <c r="AU242" i="3"/>
  <c r="AU241" i="3"/>
  <c r="AU240" i="3"/>
  <c r="AU239" i="3"/>
  <c r="AU238" i="3"/>
  <c r="AU222" i="3"/>
  <c r="AU138" i="3"/>
  <c r="AU108" i="3"/>
  <c r="AU38" i="3"/>
  <c r="AU237" i="3"/>
  <c r="AU181" i="3"/>
  <c r="AU180" i="3"/>
  <c r="AU69" i="3"/>
  <c r="AU236" i="3"/>
  <c r="AU179" i="3"/>
  <c r="AU210" i="3"/>
  <c r="AU122" i="3"/>
  <c r="AU116" i="3"/>
  <c r="AU178" i="3"/>
  <c r="AU121" i="3"/>
  <c r="AU209" i="3"/>
  <c r="AU101" i="3"/>
  <c r="AU221" i="3"/>
  <c r="AU220" i="3"/>
  <c r="AU33" i="3"/>
  <c r="AU17" i="3"/>
  <c r="AU177" i="3"/>
  <c r="AU105" i="3"/>
  <c r="AU171" i="3"/>
  <c r="AU96" i="3"/>
  <c r="AU208" i="3"/>
  <c r="AU176" i="3"/>
  <c r="AU207" i="3"/>
  <c r="AU8" i="3"/>
  <c r="AU82" i="3"/>
  <c r="AU66" i="3"/>
  <c r="AU206" i="3"/>
  <c r="AU219" i="3"/>
  <c r="AU205" i="3"/>
  <c r="AU79" i="3"/>
  <c r="AU204" i="3"/>
  <c r="AU235" i="3"/>
  <c r="AU154" i="3"/>
  <c r="AU70" i="3"/>
  <c r="AU142" i="3"/>
  <c r="AU27" i="3"/>
  <c r="AU153" i="3"/>
  <c r="AU168" i="3"/>
  <c r="AU88" i="3"/>
  <c r="AU188" i="3"/>
  <c r="AU234" i="3"/>
  <c r="AU203" i="3"/>
  <c r="AU158" i="3"/>
  <c r="AU127" i="3"/>
  <c r="AU233" i="3"/>
  <c r="AU80" i="3"/>
  <c r="AU126" i="3"/>
  <c r="AU141" i="3"/>
  <c r="AU187" i="3"/>
  <c r="AU73" i="3"/>
  <c r="AU186" i="3"/>
  <c r="AU185" i="3"/>
  <c r="AU232" i="3"/>
  <c r="AU104" i="3"/>
  <c r="AU202" i="3"/>
  <c r="AU201" i="3"/>
  <c r="AU218" i="3"/>
  <c r="AU231" i="3"/>
  <c r="AU184" i="3"/>
  <c r="AU200" i="3"/>
  <c r="AU99" i="3"/>
  <c r="AU50" i="3"/>
  <c r="AU115" i="3"/>
  <c r="AU86" i="3"/>
  <c r="AU199" i="3"/>
  <c r="AU55" i="3"/>
  <c r="AU81" i="3"/>
  <c r="AU120" i="3"/>
  <c r="AU230" i="3"/>
  <c r="AU22" i="3"/>
  <c r="AU20" i="3"/>
  <c r="AU16" i="3"/>
  <c r="AU19" i="3"/>
  <c r="AU54" i="3"/>
  <c r="AU94" i="3"/>
  <c r="AU77" i="3"/>
  <c r="AU151" i="3"/>
  <c r="AU125" i="3"/>
  <c r="AU157" i="3"/>
  <c r="AU18" i="3"/>
  <c r="AU87" i="3"/>
  <c r="AU56" i="3"/>
  <c r="AU198" i="3"/>
  <c r="AU111" i="3"/>
  <c r="AU103" i="3"/>
  <c r="AU175" i="3"/>
  <c r="AU217" i="3"/>
  <c r="AU148" i="3"/>
  <c r="AU39" i="3"/>
  <c r="AU76" i="3"/>
  <c r="AU156" i="3"/>
  <c r="AU29" i="3"/>
  <c r="AU167" i="3"/>
  <c r="AU139" i="3"/>
  <c r="AU114" i="3"/>
  <c r="AU63" i="3"/>
  <c r="AU45" i="3"/>
  <c r="AU71" i="3"/>
  <c r="AU49" i="3"/>
  <c r="AU100" i="3"/>
  <c r="AU136" i="3"/>
  <c r="AU68" i="3"/>
  <c r="AU135" i="3"/>
  <c r="AU197" i="3"/>
  <c r="AU98" i="3"/>
  <c r="AU13" i="3"/>
  <c r="AU196" i="3"/>
  <c r="AU166" i="3"/>
  <c r="AU165" i="3"/>
  <c r="AU119" i="3"/>
  <c r="AU132" i="3"/>
  <c r="AU164" i="3"/>
  <c r="AU174" i="3"/>
  <c r="AU93" i="3"/>
  <c r="AU216" i="3"/>
  <c r="AU229" i="3"/>
  <c r="AU228" i="3"/>
  <c r="AU195" i="3"/>
  <c r="AU147" i="3"/>
  <c r="AU227" i="3"/>
  <c r="AU163" i="3"/>
  <c r="AU65" i="3"/>
  <c r="AU110" i="3"/>
  <c r="AU3" i="3"/>
  <c r="AU194" i="3"/>
  <c r="AU162" i="3"/>
  <c r="AU193" i="3"/>
  <c r="AU143" i="3"/>
  <c r="AU183" i="3"/>
  <c r="AU134" i="3"/>
  <c r="AU92" i="3"/>
  <c r="AU102" i="3"/>
  <c r="AU226" i="3"/>
  <c r="AU225" i="3"/>
  <c r="AU131" i="3"/>
  <c r="AU215" i="3"/>
  <c r="AU224" i="3"/>
  <c r="AU30" i="3"/>
  <c r="AU31" i="3"/>
  <c r="AU155" i="3"/>
  <c r="AU146" i="3"/>
  <c r="AU37" i="3"/>
  <c r="AU140" i="3"/>
  <c r="AU53" i="3"/>
  <c r="AU128" i="3"/>
  <c r="AU182" i="3"/>
  <c r="AU123" i="3"/>
  <c r="AU145" i="3"/>
  <c r="AU67" i="3"/>
  <c r="AU95" i="3"/>
  <c r="AU40" i="3"/>
  <c r="AU112" i="3"/>
  <c r="AU214" i="3"/>
  <c r="AU85" i="3"/>
  <c r="AU14" i="3"/>
  <c r="AU130" i="3"/>
  <c r="AU192" i="3"/>
  <c r="AU173" i="3"/>
  <c r="AU15" i="3"/>
  <c r="AU58" i="3"/>
  <c r="AU144" i="3"/>
  <c r="AU44" i="3"/>
  <c r="AU90" i="3"/>
  <c r="AU89" i="3"/>
  <c r="AU161" i="3"/>
  <c r="AU35" i="3"/>
  <c r="AU150" i="3"/>
  <c r="AU191" i="3"/>
  <c r="AU213" i="3"/>
  <c r="AU149" i="3"/>
  <c r="AU160" i="3"/>
  <c r="AU109" i="3"/>
  <c r="AU124" i="3"/>
  <c r="AU159" i="3"/>
  <c r="AU129" i="3"/>
  <c r="AU152" i="3"/>
  <c r="AU113" i="3"/>
  <c r="AU97" i="3"/>
  <c r="AU59" i="3"/>
  <c r="AU190" i="3"/>
  <c r="AU172" i="3"/>
  <c r="AU61" i="3"/>
  <c r="AU57" i="3"/>
  <c r="AU212" i="3"/>
  <c r="AU118" i="3"/>
  <c r="AU117" i="3"/>
  <c r="AU74" i="3"/>
  <c r="AU211" i="3"/>
  <c r="AU223" i="3"/>
  <c r="AU23" i="3"/>
  <c r="AU25" i="3"/>
  <c r="AU189" i="3"/>
  <c r="AS5" i="3"/>
  <c r="AS4" i="3"/>
  <c r="AS26" i="3"/>
  <c r="AS84" i="3"/>
  <c r="AU84" i="3" s="1"/>
  <c r="AS21" i="3"/>
  <c r="AS64" i="3"/>
  <c r="AU64" i="3" s="1"/>
  <c r="AS83" i="3"/>
  <c r="AU83" i="3" s="1"/>
  <c r="AU52" i="3"/>
  <c r="AS6" i="3"/>
  <c r="AS72" i="3"/>
  <c r="AU72" i="3" s="1"/>
  <c r="AQ4" i="3" l="1"/>
  <c r="AN11" i="3" l="1"/>
  <c r="AP48" i="1"/>
  <c r="AP23" i="1"/>
  <c r="AW23" i="1" s="1"/>
  <c r="AP13" i="1"/>
  <c r="AW13" i="1" s="1"/>
  <c r="AN24" i="3"/>
  <c r="AU24" i="3" s="1"/>
  <c r="AN46" i="3"/>
  <c r="AU46" i="3" s="1"/>
  <c r="AN5" i="3"/>
  <c r="AK6" i="3" l="1"/>
  <c r="AM11" i="1"/>
  <c r="AW11" i="1" s="1"/>
  <c r="AM10" i="1" l="1"/>
  <c r="AW10" i="1" s="1"/>
  <c r="AK10" i="3"/>
  <c r="AU10" i="3" s="1"/>
  <c r="AK12" i="3"/>
  <c r="AU12" i="3" s="1"/>
  <c r="AM4" i="1"/>
  <c r="AM48" i="1" l="1"/>
  <c r="AW48" i="1" s="1"/>
  <c r="AM19" i="1"/>
  <c r="AW19" i="1" s="1"/>
  <c r="AM83" i="1"/>
  <c r="AW83" i="1" s="1"/>
  <c r="AM291" i="1"/>
  <c r="AW291" i="1" s="1"/>
  <c r="AM118" i="1"/>
  <c r="AW118" i="1" s="1"/>
  <c r="AM26" i="1"/>
  <c r="AM43" i="1"/>
  <c r="AW43" i="1" s="1"/>
  <c r="AM42" i="1"/>
  <c r="AW42" i="1" s="1"/>
  <c r="AM8" i="1"/>
  <c r="AW8" i="1" s="1"/>
  <c r="AK28" i="3" l="1"/>
  <c r="AK51" i="3"/>
  <c r="AU51" i="3" s="1"/>
  <c r="AK32" i="3"/>
  <c r="AK170" i="3"/>
  <c r="AU170" i="3" s="1"/>
  <c r="AK41" i="3"/>
  <c r="AU41" i="3" s="1"/>
  <c r="AK26" i="3"/>
  <c r="AK4" i="3"/>
  <c r="AK11" i="3"/>
  <c r="AU11" i="3" s="1"/>
  <c r="AK21" i="3"/>
  <c r="AU21" i="3" s="1"/>
  <c r="AI9" i="1" l="1"/>
  <c r="AG26" i="3"/>
  <c r="AU26" i="3" s="1"/>
  <c r="AG133" i="3"/>
  <c r="AU133" i="3" s="1"/>
  <c r="AG169" i="3"/>
  <c r="AU169" i="3" s="1"/>
  <c r="AG43" i="3"/>
  <c r="AU43" i="3" s="1"/>
  <c r="AG6" i="3"/>
  <c r="AH53" i="1"/>
  <c r="AB9" i="1"/>
  <c r="X9" i="1"/>
  <c r="Z5" i="3"/>
  <c r="V5" i="3"/>
  <c r="AA53" i="1"/>
  <c r="AW53" i="1" s="1"/>
  <c r="AA145" i="1"/>
  <c r="AW145" i="1" s="1"/>
  <c r="AA159" i="1"/>
  <c r="AW159" i="1" s="1"/>
  <c r="AA163" i="1"/>
  <c r="AW163" i="1" s="1"/>
  <c r="AA26" i="1"/>
  <c r="AA157" i="1"/>
  <c r="AW157" i="1" s="1"/>
  <c r="AA82" i="1"/>
  <c r="AA4" i="1"/>
  <c r="AW4" i="1" s="1"/>
  <c r="AA121" i="1"/>
  <c r="AW121" i="1" s="1"/>
  <c r="AA7" i="1"/>
  <c r="Y48" i="3"/>
  <c r="Y107" i="3"/>
  <c r="AU107" i="3" s="1"/>
  <c r="Y36" i="3"/>
  <c r="AU36" i="3" s="1"/>
  <c r="Y60" i="3"/>
  <c r="AU60" i="3" s="1"/>
  <c r="Y137" i="3"/>
  <c r="AU137" i="3" s="1"/>
  <c r="Y78" i="3"/>
  <c r="AU78" i="3" s="1"/>
  <c r="Y4" i="3"/>
  <c r="AU4" i="3" s="1"/>
  <c r="Y47" i="3"/>
  <c r="Y6" i="3"/>
  <c r="Y193" i="1"/>
  <c r="AW193" i="1" s="1"/>
  <c r="Y82" i="1"/>
  <c r="AW82" i="1" s="1"/>
  <c r="W75" i="3"/>
  <c r="W32" i="3"/>
  <c r="Y7" i="1"/>
  <c r="W6" i="3"/>
  <c r="Z35" i="1"/>
  <c r="Z2" i="1"/>
  <c r="X9" i="3"/>
  <c r="X2" i="3"/>
  <c r="Y35" i="1"/>
  <c r="AW35" i="1" s="1"/>
  <c r="Y2" i="1"/>
  <c r="AW2" i="1" s="1"/>
  <c r="W9" i="3"/>
  <c r="W2" i="3"/>
  <c r="U28" i="1"/>
  <c r="AW28" i="1" s="1"/>
  <c r="U26" i="1"/>
  <c r="U7" i="1"/>
  <c r="AW7" i="1" s="1"/>
  <c r="U54" i="1"/>
  <c r="AW54" i="1" s="1"/>
  <c r="U47" i="1"/>
  <c r="AW47" i="1" s="1"/>
  <c r="U60" i="1"/>
  <c r="AW60" i="1" s="1"/>
  <c r="U68" i="1"/>
  <c r="AW68" i="1" s="1"/>
  <c r="U64" i="1"/>
  <c r="AW64" i="1" s="1"/>
  <c r="U84" i="1"/>
  <c r="AW84" i="1" s="1"/>
  <c r="U104" i="1"/>
  <c r="AW104" i="1" s="1"/>
  <c r="U96" i="1"/>
  <c r="AW96" i="1" s="1"/>
  <c r="U124" i="1"/>
  <c r="AW124" i="1" s="1"/>
  <c r="S2" i="3"/>
  <c r="S7" i="3"/>
  <c r="AU7" i="3" s="1"/>
  <c r="S9" i="3"/>
  <c r="T9" i="3"/>
  <c r="T28" i="3"/>
  <c r="AU28" i="3" s="1"/>
  <c r="S34" i="3"/>
  <c r="T34" i="3"/>
  <c r="S6" i="3"/>
  <c r="T6" i="3"/>
  <c r="S32" i="3"/>
  <c r="AU32" i="3" s="1"/>
  <c r="S42" i="3"/>
  <c r="AU42" i="3" s="1"/>
  <c r="S48" i="3"/>
  <c r="T47" i="3"/>
  <c r="AU47" i="3" s="1"/>
  <c r="S62" i="3"/>
  <c r="T62" i="3"/>
  <c r="S75" i="3"/>
  <c r="T91" i="3"/>
  <c r="AU91" i="3" s="1"/>
  <c r="S106" i="3"/>
  <c r="AU106" i="3" s="1"/>
  <c r="AW26" i="1" l="1"/>
  <c r="AW9" i="1"/>
  <c r="AU48" i="3"/>
  <c r="AU75" i="3"/>
  <c r="AU6" i="3"/>
  <c r="AU5" i="3"/>
  <c r="AU9" i="3"/>
  <c r="AU62" i="3"/>
  <c r="AU34" i="3"/>
  <c r="AU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Kelli Hayhurst</author>
  </authors>
  <commentList>
    <comment ref="A35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580 miles while owned by Prue Critchley</t>
        </r>
      </text>
    </comment>
    <comment ref="AQ265" authorId="1" shapeId="0" xr:uid="{00000000-0006-0000-0300-000002000000}">
      <text>
        <r>
          <rPr>
            <b/>
            <sz val="9"/>
            <color indexed="81"/>
            <rFont val="Tahoma"/>
            <charset val="1"/>
          </rPr>
          <t>Kelli Hayhurst:</t>
        </r>
        <r>
          <rPr>
            <sz val="9"/>
            <color indexed="81"/>
            <rFont val="Tahoma"/>
            <charset val="1"/>
          </rPr>
          <t xml:space="preserve">
Ridden by Zoe Wiebe
</t>
        </r>
      </text>
    </comment>
  </commentList>
</comments>
</file>

<file path=xl/sharedStrings.xml><?xml version="1.0" encoding="utf-8"?>
<sst xmlns="http://schemas.openxmlformats.org/spreadsheetml/2006/main" count="1274" uniqueCount="910">
  <si>
    <t>Identification</t>
  </si>
  <si>
    <t>Dart</t>
  </si>
  <si>
    <t>Ginger</t>
  </si>
  <si>
    <t>150</t>
  </si>
  <si>
    <t>HV Monet Fantana</t>
  </si>
  <si>
    <t>Lacey</t>
  </si>
  <si>
    <t>Silver Nicol</t>
  </si>
  <si>
    <t>750</t>
  </si>
  <si>
    <t>Clemis, Mel</t>
  </si>
  <si>
    <t>300</t>
  </si>
  <si>
    <t>Fudge, Ashley</t>
  </si>
  <si>
    <t>Solar, Bill Jr</t>
  </si>
  <si>
    <t>Leibchen</t>
  </si>
  <si>
    <t>Arashi Salateen</t>
  </si>
  <si>
    <t>1000</t>
  </si>
  <si>
    <t>Ben-Mikal-Ariel</t>
  </si>
  <si>
    <t>Captain Smoke</t>
  </si>
  <si>
    <t>Fairell</t>
  </si>
  <si>
    <t>HV Shane</t>
  </si>
  <si>
    <t>Kolada Gold</t>
  </si>
  <si>
    <t>Sedo De Oro</t>
  </si>
  <si>
    <t>Cuttin Black</t>
  </si>
  <si>
    <t>Smokey Joe's Rebel</t>
  </si>
  <si>
    <t>Allen, Evelyn</t>
  </si>
  <si>
    <t>Allen, Larry</t>
  </si>
  <si>
    <t>Anseeuw, Anita</t>
  </si>
  <si>
    <t>Cryderman, Myna</t>
  </si>
  <si>
    <t>Gibson, Carol</t>
  </si>
  <si>
    <t>Kogan, Al</t>
  </si>
  <si>
    <t>Shaibu</t>
  </si>
  <si>
    <t>Krueger, Karen</t>
  </si>
  <si>
    <t>McKenzie, Alan</t>
  </si>
  <si>
    <t>McKenzie, Terry</t>
  </si>
  <si>
    <t>McKenzie, Wanda</t>
  </si>
  <si>
    <t>McKenzie, Wayne</t>
  </si>
  <si>
    <t>Milette, Debbie</t>
  </si>
  <si>
    <t>Penner, Neil</t>
  </si>
  <si>
    <t>Schapansky, Tammy</t>
  </si>
  <si>
    <t>Solar, Bertha</t>
  </si>
  <si>
    <t>Stibbard, Jim</t>
  </si>
  <si>
    <t>Turcotte, Helen</t>
  </si>
  <si>
    <t>1250</t>
  </si>
  <si>
    <t>Turcotte, Len</t>
  </si>
  <si>
    <t>Casey</t>
  </si>
  <si>
    <t>Savoie, Sam</t>
  </si>
  <si>
    <t>Santaur</t>
  </si>
  <si>
    <t>Purchatka</t>
  </si>
  <si>
    <t>Ross, Claude</t>
  </si>
  <si>
    <t>Newton, Norm</t>
  </si>
  <si>
    <t>Candente</t>
  </si>
  <si>
    <t>Dakota</t>
  </si>
  <si>
    <t>Skjona</t>
  </si>
  <si>
    <t>Mikey</t>
  </si>
  <si>
    <t>JMF Carousel Showgal</t>
  </si>
  <si>
    <t>Critchley, Prue</t>
  </si>
  <si>
    <t>Bryant, Fiona</t>
  </si>
  <si>
    <t>Clemis, Sandra</t>
  </si>
  <si>
    <t>Angel</t>
  </si>
  <si>
    <t>Crockett</t>
  </si>
  <si>
    <t>HV Sadats Ebony</t>
  </si>
  <si>
    <t>HV Handee Empress</t>
  </si>
  <si>
    <t>Hudson Bay</t>
  </si>
  <si>
    <t>Jade</t>
  </si>
  <si>
    <t>Madisyn</t>
  </si>
  <si>
    <t>Manitoba's Maverick</t>
  </si>
  <si>
    <t>Mi-Gallant Lady</t>
  </si>
  <si>
    <t>Skoraad</t>
  </si>
  <si>
    <t>Slew Alaraic</t>
  </si>
  <si>
    <t>Tez</t>
  </si>
  <si>
    <t>Whiskey</t>
  </si>
  <si>
    <t>Cruden, Linda</t>
  </si>
  <si>
    <t>Erb, Kristi</t>
  </si>
  <si>
    <t>Garner, Terri-Lynn</t>
  </si>
  <si>
    <t>Heaps, Mary Jane</t>
  </si>
  <si>
    <t>Malone, Irene</t>
  </si>
  <si>
    <t>Malone, Pam</t>
  </si>
  <si>
    <t>McKenzie, Michael</t>
  </si>
  <si>
    <t>McKenzie, Tammy</t>
  </si>
  <si>
    <t>McKenzie, Tanya</t>
  </si>
  <si>
    <t>Vermette, Joanne</t>
  </si>
  <si>
    <t>Nokkvi</t>
  </si>
  <si>
    <t>Drew, Shelly</t>
  </si>
  <si>
    <t>Irony Jae</t>
  </si>
  <si>
    <t>Triumph</t>
  </si>
  <si>
    <t>Thomson, Janine</t>
  </si>
  <si>
    <t>Krassman, Myrna</t>
  </si>
  <si>
    <t>Melado</t>
  </si>
  <si>
    <t>Leahy, Maura</t>
  </si>
  <si>
    <t>Baby Bar</t>
  </si>
  <si>
    <t>Magnettic</t>
  </si>
  <si>
    <t>Midnight Total Eclypse</t>
  </si>
  <si>
    <t>Phantom</t>
  </si>
  <si>
    <t>Fenwick, Barb</t>
  </si>
  <si>
    <t>Dorward, George</t>
  </si>
  <si>
    <t>Owner</t>
  </si>
  <si>
    <t>Myna Cryderman</t>
  </si>
  <si>
    <t>Pam Malone</t>
  </si>
  <si>
    <t>Cortez</t>
  </si>
  <si>
    <t>Blikki</t>
  </si>
  <si>
    <t>Mystic</t>
  </si>
  <si>
    <t>War Daal Azana</t>
  </si>
  <si>
    <t>Joanne Vermette</t>
  </si>
  <si>
    <t>Helen Turcotte</t>
  </si>
  <si>
    <t>Mary Anne Kirk</t>
  </si>
  <si>
    <t>Barb Heggie</t>
  </si>
  <si>
    <t>Larry Allen</t>
  </si>
  <si>
    <t>Norm Newton</t>
  </si>
  <si>
    <t>Terry Johns</t>
  </si>
  <si>
    <t>Sam Savoie</t>
  </si>
  <si>
    <t>Myrna Krassman</t>
  </si>
  <si>
    <t>Karen Krueger</t>
  </si>
  <si>
    <t>Sharon Meier</t>
  </si>
  <si>
    <t>George Dorward</t>
  </si>
  <si>
    <t>Carol Gibson</t>
  </si>
  <si>
    <t>Prue Critchley</t>
  </si>
  <si>
    <t>Wayne McKenzie</t>
  </si>
  <si>
    <t>Terry McKenzie</t>
  </si>
  <si>
    <t>Wanda McKenzie</t>
  </si>
  <si>
    <t>Shelley Drew</t>
  </si>
  <si>
    <t>Mary Jane Heaps</t>
  </si>
  <si>
    <t>Mel Clemis</t>
  </si>
  <si>
    <t>Jack</t>
  </si>
  <si>
    <t>Michael McKenzie</t>
  </si>
  <si>
    <t>Len Turcotte</t>
  </si>
  <si>
    <t>Linda Norman</t>
  </si>
  <si>
    <t>Irene Malone</t>
  </si>
  <si>
    <t>Kristi Erb</t>
  </si>
  <si>
    <t>Linda Cruden</t>
  </si>
  <si>
    <t>Rhonda Lecuyer</t>
  </si>
  <si>
    <t>Keith Doll</t>
  </si>
  <si>
    <t>Sandra Clemis</t>
  </si>
  <si>
    <t>Marlene McNicole</t>
  </si>
  <si>
    <t>Kathy Lutz</t>
  </si>
  <si>
    <t>Tim London</t>
  </si>
  <si>
    <t>Terri-Lynn Garner</t>
  </si>
  <si>
    <t>Chaaval</t>
  </si>
  <si>
    <t>Debbie Milette</t>
  </si>
  <si>
    <t>Al Kogan</t>
  </si>
  <si>
    <t>Evelyn Allen</t>
  </si>
  <si>
    <t>Tammy McKenzie</t>
  </si>
  <si>
    <t>Sumarah Aramis</t>
  </si>
  <si>
    <t>Anita Anseeuw</t>
  </si>
  <si>
    <t>Janine Thomson</t>
  </si>
  <si>
    <t>HV Niga Ridgerunner</t>
  </si>
  <si>
    <t>Total</t>
  </si>
  <si>
    <t>London, Tim</t>
  </si>
  <si>
    <t>Whorrall, Liz</t>
  </si>
  <si>
    <t>James, Angela</t>
  </si>
  <si>
    <t>Bisson, Beth</t>
  </si>
  <si>
    <t>Marcoux, Denis</t>
  </si>
  <si>
    <t>Patterson, Candyce</t>
  </si>
  <si>
    <t>McMillan, Brian</t>
  </si>
  <si>
    <t>McMillan, Tanis</t>
  </si>
  <si>
    <t>Brook, Margaret</t>
  </si>
  <si>
    <t>Anseeuw, Chelsey</t>
  </si>
  <si>
    <t>Ansseuw, Amber</t>
  </si>
  <si>
    <t>Kuzyk, Sharon</t>
  </si>
  <si>
    <t>McMillan, Ashley</t>
  </si>
  <si>
    <t>Santaz</t>
  </si>
  <si>
    <t>Angela James</t>
  </si>
  <si>
    <t>Rambo</t>
  </si>
  <si>
    <t>Raj</t>
  </si>
  <si>
    <t>Caroline Szuki</t>
  </si>
  <si>
    <t>Smokey</t>
  </si>
  <si>
    <t>Bonhomme</t>
  </si>
  <si>
    <t>Beth Bisson</t>
  </si>
  <si>
    <t>Mariah</t>
  </si>
  <si>
    <t>Denis Marcoux</t>
  </si>
  <si>
    <t>Buck</t>
  </si>
  <si>
    <t>Ace</t>
  </si>
  <si>
    <t>Dark Echo</t>
  </si>
  <si>
    <t>Mr. Jitters</t>
  </si>
  <si>
    <t>Brian McMillan</t>
  </si>
  <si>
    <t>Santana's Storm</t>
  </si>
  <si>
    <t>Tanis McMillan</t>
  </si>
  <si>
    <t>Hannah</t>
  </si>
  <si>
    <t>Margaret Brook</t>
  </si>
  <si>
    <t>Trueno del Llano</t>
  </si>
  <si>
    <t>Rio</t>
  </si>
  <si>
    <t>Tim Fetterly</t>
  </si>
  <si>
    <t>Apache</t>
  </si>
  <si>
    <t>Maura Leahy</t>
  </si>
  <si>
    <t>Two Moons Tommy</t>
  </si>
  <si>
    <t>Danloc</t>
  </si>
  <si>
    <t>Jeff Post</t>
  </si>
  <si>
    <t>Sargent-Major</t>
  </si>
  <si>
    <t>Chelsey Anseeuw</t>
  </si>
  <si>
    <t>TW Shania</t>
  </si>
  <si>
    <t>Chiquita</t>
  </si>
  <si>
    <t>Claude Ross</t>
  </si>
  <si>
    <t>Shar Chan</t>
  </si>
  <si>
    <t>Sharon Kuzyk</t>
  </si>
  <si>
    <t>Coca Joe</t>
  </si>
  <si>
    <t>Ashley McMillan</t>
  </si>
  <si>
    <t>Centilla</t>
  </si>
  <si>
    <t>Lee Kohanek</t>
  </si>
  <si>
    <t>Awarded</t>
  </si>
  <si>
    <t>Patch</t>
  </si>
  <si>
    <t>As of</t>
  </si>
  <si>
    <t>Candyce Patterson</t>
  </si>
  <si>
    <t>Candy</t>
  </si>
  <si>
    <t>Montana</t>
  </si>
  <si>
    <t>Keylyn TH Censor+/</t>
  </si>
  <si>
    <t>00 DRM</t>
  </si>
  <si>
    <t>AR True Blue</t>
  </si>
  <si>
    <t>HV Rambo</t>
  </si>
  <si>
    <t>HV Niga's Dragoon</t>
  </si>
  <si>
    <t>Wendy Maes</t>
  </si>
  <si>
    <t>Junior</t>
  </si>
  <si>
    <t>Ashley Maes</t>
  </si>
  <si>
    <t>Ladd</t>
  </si>
  <si>
    <t>Camelott</t>
  </si>
  <si>
    <t>Asha</t>
  </si>
  <si>
    <t>Joey</t>
  </si>
  <si>
    <t>Chinook</t>
  </si>
  <si>
    <t>HV Hal's Atlas</t>
  </si>
  <si>
    <t>Tanya McKenzie</t>
  </si>
  <si>
    <t>King Sahlih</t>
  </si>
  <si>
    <t>Troy (promises of spring)</t>
  </si>
  <si>
    <t>Trilight</t>
  </si>
  <si>
    <t>Tux</t>
  </si>
  <si>
    <t>Fashion</t>
  </si>
  <si>
    <t>Max</t>
  </si>
  <si>
    <t>Brenda Peters</t>
  </si>
  <si>
    <t>Acura</t>
  </si>
  <si>
    <t>Sara Berry</t>
  </si>
  <si>
    <t>Last Pin</t>
  </si>
  <si>
    <t>Wawrykow, Cathy Clark</t>
  </si>
  <si>
    <t>Maes, Wendy</t>
  </si>
  <si>
    <t>Maes, Ashley</t>
  </si>
  <si>
    <t>Peters, Brenda</t>
  </si>
  <si>
    <t>Berry, Sara</t>
  </si>
  <si>
    <t>Almatraz</t>
  </si>
  <si>
    <t>01drm</t>
  </si>
  <si>
    <t>02drm</t>
  </si>
  <si>
    <t>Braun, Sue</t>
  </si>
  <si>
    <t>Conelly, Stacey</t>
  </si>
  <si>
    <t>Critchley-Thonfeld, Mario</t>
  </si>
  <si>
    <t>Goerzen, Glenda</t>
  </si>
  <si>
    <t>Neudorf, Crystal</t>
  </si>
  <si>
    <t>St. Vincent, Aime</t>
  </si>
  <si>
    <t>St. Vincent, Emilie</t>
  </si>
  <si>
    <t>Soulsby, Sybil</t>
  </si>
  <si>
    <t>Tomlin, Christine</t>
  </si>
  <si>
    <t>Fontaine, Dan</t>
  </si>
  <si>
    <t>Kucera, Emil</t>
  </si>
  <si>
    <t>Vermeulen, Mae</t>
  </si>
  <si>
    <t>Vermeulen, Barry</t>
  </si>
  <si>
    <t>Operable's Lacey</t>
  </si>
  <si>
    <t>A Blazing Affair</t>
  </si>
  <si>
    <t>Hillside's Dynasty</t>
  </si>
  <si>
    <t>Sue Braun</t>
  </si>
  <si>
    <t>Goers Coco Butter</t>
  </si>
  <si>
    <t>Glenda Goerzen</t>
  </si>
  <si>
    <t>Kira</t>
  </si>
  <si>
    <t>Stacey Connolly</t>
  </si>
  <si>
    <t>Mickey</t>
  </si>
  <si>
    <t>Crystal Neudorf</t>
  </si>
  <si>
    <t>Mystro</t>
  </si>
  <si>
    <t>Barb Fenwick</t>
  </si>
  <si>
    <t>Pretty Lucky</t>
  </si>
  <si>
    <t>Seize The Moment</t>
  </si>
  <si>
    <t>Ty-Breaker</t>
  </si>
  <si>
    <t>Nick</t>
  </si>
  <si>
    <t>Liz Whorrall</t>
  </si>
  <si>
    <t>Two Bits</t>
  </si>
  <si>
    <t>Bobbi</t>
  </si>
  <si>
    <t>Lollipop</t>
  </si>
  <si>
    <t>MS Cody</t>
  </si>
  <si>
    <t>Renegade</t>
  </si>
  <si>
    <t>Rascal</t>
  </si>
  <si>
    <t>Little Wing</t>
  </si>
  <si>
    <t>Flash</t>
  </si>
  <si>
    <t>Kandy</t>
  </si>
  <si>
    <t>Bryzu "Bruce"</t>
  </si>
  <si>
    <t>Cody</t>
  </si>
  <si>
    <t>Shemmeek</t>
  </si>
  <si>
    <t>Eam</t>
  </si>
  <si>
    <t>Boomer</t>
  </si>
  <si>
    <t>Imperial SSG</t>
  </si>
  <si>
    <t>Spirit</t>
  </si>
  <si>
    <t>Johnny</t>
  </si>
  <si>
    <t>Aime St. Vincent</t>
  </si>
  <si>
    <t>Sybil Soulsby</t>
  </si>
  <si>
    <t>Christine Tomlin</t>
  </si>
  <si>
    <t>Dan Fontaine</t>
  </si>
  <si>
    <t>Emil Kucera</t>
  </si>
  <si>
    <t>Mae Vermeulen</t>
  </si>
  <si>
    <t>Barry Vermeulen</t>
  </si>
  <si>
    <t>HV Standing Ovation</t>
  </si>
  <si>
    <t>Mac</t>
  </si>
  <si>
    <t>Lone Star Harley</t>
  </si>
  <si>
    <t>Cheyenne</t>
  </si>
  <si>
    <t>HV Moniet Gamelott (Raj)</t>
  </si>
  <si>
    <t>High Kotton (Joe)</t>
  </si>
  <si>
    <t>HV Rising Mystic (Chance)</t>
  </si>
  <si>
    <t>HV Rising Star (Budweiser)</t>
  </si>
  <si>
    <t>Diamond</t>
  </si>
  <si>
    <t>Sabre</t>
  </si>
  <si>
    <t>Shadow Seeker</t>
  </si>
  <si>
    <t>Kahlua</t>
  </si>
  <si>
    <t>2C</t>
  </si>
  <si>
    <t>Saffy</t>
  </si>
  <si>
    <t>Rocky</t>
  </si>
  <si>
    <t>Coco</t>
  </si>
  <si>
    <t>Cody Canuck</t>
  </si>
  <si>
    <t>Smoke</t>
  </si>
  <si>
    <t>Dolly</t>
  </si>
  <si>
    <t>Cosmic Kapitaine</t>
  </si>
  <si>
    <t>HV Classic Touch</t>
  </si>
  <si>
    <t>Answer</t>
  </si>
  <si>
    <t>Amy Klassen</t>
  </si>
  <si>
    <t>Shane Goerzen</t>
  </si>
  <si>
    <t>Dorothy Campbell</t>
  </si>
  <si>
    <t>Caroline Lanoie</t>
  </si>
  <si>
    <t>Laura Miller</t>
  </si>
  <si>
    <t>Rhonda Bourgoyne</t>
  </si>
  <si>
    <t>Stacey Nordstrom</t>
  </si>
  <si>
    <t>Marcel Lacroix</t>
  </si>
  <si>
    <t>Cindy Robinson</t>
  </si>
  <si>
    <t>Stephanie Foster</t>
  </si>
  <si>
    <t>03drm</t>
  </si>
  <si>
    <t>2002</t>
  </si>
  <si>
    <t>1995</t>
  </si>
  <si>
    <t>1999</t>
  </si>
  <si>
    <t>2000</t>
  </si>
  <si>
    <t>2001</t>
  </si>
  <si>
    <t>1997</t>
  </si>
  <si>
    <t>1996</t>
  </si>
  <si>
    <t>Hayhurst, Kelli</t>
  </si>
  <si>
    <t>Bourgoyne, Rhonda</t>
  </si>
  <si>
    <t>Campbell, Dorothy</t>
  </si>
  <si>
    <t>Foster, Stephanie</t>
  </si>
  <si>
    <t>Goerzen, Shane</t>
  </si>
  <si>
    <t>Klassen, Amy</t>
  </si>
  <si>
    <t>Lacroix, Marcel</t>
  </si>
  <si>
    <t>Lanoie, Caroline</t>
  </si>
  <si>
    <t>Miller, Laura</t>
  </si>
  <si>
    <t>Nordstrom, Stacey</t>
  </si>
  <si>
    <t>Robinson, Cindy</t>
  </si>
  <si>
    <t>Kelli Hayhurst</t>
  </si>
  <si>
    <t>04drm</t>
  </si>
  <si>
    <t>Mojo</t>
  </si>
  <si>
    <t>HV Special Edition</t>
  </si>
  <si>
    <t>Desert Sheikh</t>
  </si>
  <si>
    <t>Bambino</t>
  </si>
  <si>
    <t>Call's Bourbon</t>
  </si>
  <si>
    <t>Happy Bones Gypsy</t>
  </si>
  <si>
    <t>HV Rising Prodigy</t>
  </si>
  <si>
    <t>Cooper</t>
  </si>
  <si>
    <t>Thunder</t>
  </si>
  <si>
    <t>FV Scharzaam</t>
  </si>
  <si>
    <t>Randy Gray</t>
  </si>
  <si>
    <t>Steven Miller</t>
  </si>
  <si>
    <t>Len Green</t>
  </si>
  <si>
    <t>Rachel Hill</t>
  </si>
  <si>
    <t>Bourgonje, Brittany</t>
  </si>
  <si>
    <t>Green, Len</t>
  </si>
  <si>
    <t>Gray, Randy</t>
  </si>
  <si>
    <t>Greenfield, Stacey</t>
  </si>
  <si>
    <t>Miller, Steven</t>
  </si>
  <si>
    <t>Tango</t>
  </si>
  <si>
    <t>Justin Hamill</t>
  </si>
  <si>
    <t>Hamill, Justin</t>
  </si>
  <si>
    <t>Fort William+/</t>
  </si>
  <si>
    <t>Prairie Aramis</t>
  </si>
  <si>
    <t>Tully</t>
  </si>
  <si>
    <t>Chico</t>
  </si>
  <si>
    <t>Quantity</t>
  </si>
  <si>
    <t>2003</t>
  </si>
  <si>
    <t>05drm</t>
  </si>
  <si>
    <t>2004</t>
  </si>
  <si>
    <t>Kyro</t>
  </si>
  <si>
    <t>Stingrae</t>
  </si>
  <si>
    <t>Hark</t>
  </si>
  <si>
    <t>Sunni</t>
  </si>
  <si>
    <t>Rhonda Chestnut</t>
  </si>
  <si>
    <t>Liz Bourgoin</t>
  </si>
  <si>
    <t>Peter Keyes</t>
  </si>
  <si>
    <t>Pat Stefishen</t>
  </si>
  <si>
    <t>Linda Lawson</t>
  </si>
  <si>
    <t>Lori Benn</t>
  </si>
  <si>
    <t>Tyr</t>
  </si>
  <si>
    <t>Gypsy's Sunrise</t>
  </si>
  <si>
    <t>Rufus</t>
  </si>
  <si>
    <t>J</t>
  </si>
  <si>
    <t>Snifted by Erin</t>
  </si>
  <si>
    <t>Elise Jordan</t>
  </si>
  <si>
    <t>Brittany Semeniuk</t>
  </si>
  <si>
    <t>Beth Penton</t>
  </si>
  <si>
    <t>Victoria Morse</t>
  </si>
  <si>
    <t>Jewel</t>
  </si>
  <si>
    <t>Blaze</t>
  </si>
  <si>
    <t>Ebony</t>
  </si>
  <si>
    <t>Rainbow</t>
  </si>
  <si>
    <t>Angie Weday</t>
  </si>
  <si>
    <t>Alison Prentice</t>
  </si>
  <si>
    <t>Indy</t>
  </si>
  <si>
    <t>Triple Gold Babe</t>
  </si>
  <si>
    <t>Keyes, Peter</t>
  </si>
  <si>
    <t>Lawson, Linda</t>
  </si>
  <si>
    <t>Stefishen, Pat</t>
  </si>
  <si>
    <t>Pele, Janet</t>
  </si>
  <si>
    <t>Chestnut, Rhonda</t>
  </si>
  <si>
    <t>Bourgoin, Liz</t>
  </si>
  <si>
    <t>Benn, Lori</t>
  </si>
  <si>
    <t>Jordan, Elise</t>
  </si>
  <si>
    <t>Semeniuk, Brittany</t>
  </si>
  <si>
    <t>Weday, Angie</t>
  </si>
  <si>
    <t>Prentice, Allison</t>
  </si>
  <si>
    <t>Penton, Beth</t>
  </si>
  <si>
    <t>Morse, Victoria</t>
  </si>
  <si>
    <t>&gt;1999</t>
  </si>
  <si>
    <t>00drm</t>
  </si>
  <si>
    <t>Delicia</t>
  </si>
  <si>
    <t>Classic Irish Spirit</t>
  </si>
  <si>
    <t>Dakota's Ransom</t>
  </si>
  <si>
    <t>Midnight's Merry Dan</t>
  </si>
  <si>
    <t>Natalie Weday</t>
  </si>
  <si>
    <t>Weday, Natalie</t>
  </si>
  <si>
    <t>Kayla</t>
  </si>
  <si>
    <t>Kasheyn Glory (Harley)</t>
  </si>
  <si>
    <t>KanKan's Jazzman</t>
  </si>
  <si>
    <t>William</t>
  </si>
  <si>
    <t>National Galeree</t>
  </si>
  <si>
    <t>Rhianna Saunders</t>
  </si>
  <si>
    <t>2005</t>
  </si>
  <si>
    <t>06drm</t>
  </si>
  <si>
    <t>&lt;2000</t>
  </si>
  <si>
    <t>Oz</t>
  </si>
  <si>
    <t>Keystone Blu Smoke</t>
  </si>
  <si>
    <t>Rosemary Hartley</t>
  </si>
  <si>
    <t>Marla Cedar Son</t>
  </si>
  <si>
    <t>Tanya Tabin</t>
  </si>
  <si>
    <t>Taz</t>
  </si>
  <si>
    <t>Laredo</t>
  </si>
  <si>
    <t>She's Hilarious</t>
  </si>
  <si>
    <t>Greenmist Country Dandy</t>
  </si>
  <si>
    <t>Tanner</t>
  </si>
  <si>
    <t>Linda Cantelon</t>
  </si>
  <si>
    <t>Alameda</t>
  </si>
  <si>
    <t>Tiana Nelson</t>
  </si>
  <si>
    <t>Iris Oleksuk</t>
  </si>
  <si>
    <t>Smac</t>
  </si>
  <si>
    <t>Chase</t>
  </si>
  <si>
    <t>Strider</t>
  </si>
  <si>
    <t>Tabin, Tanya</t>
  </si>
  <si>
    <t>Trifyre Coquette</t>
  </si>
  <si>
    <t>Tara Birtwhistle</t>
  </si>
  <si>
    <t>Birtwhistle, Tara</t>
  </si>
  <si>
    <t>deceased</t>
  </si>
  <si>
    <t>Hartley, Rosemary</t>
  </si>
  <si>
    <t>Saunders, Rhianna</t>
  </si>
  <si>
    <t>Cantelon, Linda</t>
  </si>
  <si>
    <t>Dufay, Jana</t>
  </si>
  <si>
    <t>Oleksuk, Iris</t>
  </si>
  <si>
    <t>Allan, Gale</t>
  </si>
  <si>
    <t>Loewen, Kimberley</t>
  </si>
  <si>
    <t>Nelson, Tiana</t>
  </si>
  <si>
    <t>Shedaisy</t>
  </si>
  <si>
    <t>KB Menestar</t>
  </si>
  <si>
    <t>Elite</t>
  </si>
  <si>
    <t>Sundance</t>
  </si>
  <si>
    <t>Benny</t>
  </si>
  <si>
    <t>Gilbert Brown</t>
  </si>
  <si>
    <t>Sharon Brown</t>
  </si>
  <si>
    <t>Breland, Albert</t>
  </si>
  <si>
    <t>Brown, Gilbert</t>
  </si>
  <si>
    <t>Brown, Sharon</t>
  </si>
  <si>
    <t>Loewen, Joanne</t>
  </si>
  <si>
    <t>Matyas, Kayla</t>
  </si>
  <si>
    <t>Nelson-Zahirney, Tanith</t>
  </si>
  <si>
    <t>Nelson-Z., Tanith</t>
  </si>
  <si>
    <t>Norma Kowalsky</t>
  </si>
  <si>
    <t>Louella Jedel</t>
  </si>
  <si>
    <t>KS My Maria</t>
  </si>
  <si>
    <t>Amanda Jedel</t>
  </si>
  <si>
    <t>07drm</t>
  </si>
  <si>
    <t>Ryback, Jaclyn</t>
  </si>
  <si>
    <t>McNicol, Marlene</t>
  </si>
  <si>
    <t>Robb, Erika</t>
  </si>
  <si>
    <t>Dunlop, Andy</t>
  </si>
  <si>
    <t>Wiebe, Cara</t>
  </si>
  <si>
    <t>McLaughlin, Amber</t>
  </si>
  <si>
    <t>Hein, Heather</t>
  </si>
  <si>
    <t>Anderson, Kathryn</t>
  </si>
  <si>
    <t>Law, Rita</t>
  </si>
  <si>
    <t>2006</t>
  </si>
  <si>
    <t>MX Tyson</t>
  </si>
  <si>
    <t>Diamonds Are Forever</t>
  </si>
  <si>
    <t>Ashley Fudge</t>
  </si>
  <si>
    <t>M</t>
  </si>
  <si>
    <t>Rainbow's End</t>
  </si>
  <si>
    <t>Jaclyn Ryback</t>
  </si>
  <si>
    <t>Vicky</t>
  </si>
  <si>
    <t>Tex</t>
  </si>
  <si>
    <t>Kiowa</t>
  </si>
  <si>
    <t>Erika Robb</t>
  </si>
  <si>
    <t>Cynder</t>
  </si>
  <si>
    <t>Andy Dunlop</t>
  </si>
  <si>
    <t>Moments of Mine</t>
  </si>
  <si>
    <t>Cara Wiebe</t>
  </si>
  <si>
    <t>Nafatari</t>
  </si>
  <si>
    <t>Jube</t>
  </si>
  <si>
    <t>Amber McLaughlin</t>
  </si>
  <si>
    <t>Heather Hein</t>
  </si>
  <si>
    <t>Otta BA Rosebud</t>
  </si>
  <si>
    <t>Kandy Toba Shur</t>
  </si>
  <si>
    <t>Kathryn Anderson</t>
  </si>
  <si>
    <t>Rain Cloud</t>
  </si>
  <si>
    <t>Rita Law</t>
  </si>
  <si>
    <t>Kenzie HV Lauya</t>
  </si>
  <si>
    <t>TW Hudson Bay</t>
  </si>
  <si>
    <t>Atlas</t>
  </si>
  <si>
    <t>Ruth Hacko</t>
  </si>
  <si>
    <t>Hacko, Ruth</t>
  </si>
  <si>
    <t>People</t>
  </si>
  <si>
    <t>Horses</t>
  </si>
  <si>
    <t>Willow</t>
  </si>
  <si>
    <t>Camille Sochaski</t>
  </si>
  <si>
    <t>RGP King of Hearts</t>
  </si>
  <si>
    <t>Sann Tanna</t>
  </si>
  <si>
    <t>08drm</t>
  </si>
  <si>
    <t>Bob</t>
  </si>
  <si>
    <t>MacDonald, Mary</t>
  </si>
  <si>
    <t>Stepney, Adi</t>
  </si>
  <si>
    <t>Stepney, Susan</t>
  </si>
  <si>
    <t>Williams, Tracy</t>
  </si>
  <si>
    <t>Kowalsky, Norma</t>
  </si>
  <si>
    <t>2007</t>
  </si>
  <si>
    <t>Rusty</t>
  </si>
  <si>
    <t>RVF Victoria Queen</t>
  </si>
  <si>
    <t>Perfidiya</t>
  </si>
  <si>
    <t>nm</t>
  </si>
  <si>
    <t>Isis</t>
  </si>
  <si>
    <t>Katie Johnston</t>
  </si>
  <si>
    <t>Tammy Johnston</t>
  </si>
  <si>
    <t>Jessica Manness</t>
  </si>
  <si>
    <t>Springer</t>
  </si>
  <si>
    <t>Ima Spotted Bond</t>
  </si>
  <si>
    <t>09drm</t>
  </si>
  <si>
    <t>2008</t>
  </si>
  <si>
    <t>Kirk, Mary Anne</t>
  </si>
  <si>
    <t>Paille, Ginette</t>
  </si>
  <si>
    <t>Johnston, Katie</t>
  </si>
  <si>
    <t>Johnston, Tammy</t>
  </si>
  <si>
    <t>Simons, Jennifer</t>
  </si>
  <si>
    <t>Tabin, Maddy</t>
  </si>
  <si>
    <t>Woolsey, Jo</t>
  </si>
  <si>
    <t>Suzy Q</t>
  </si>
  <si>
    <t>Sunbeam</t>
  </si>
  <si>
    <t>Juanita Clayton</t>
  </si>
  <si>
    <t>Carol Wearing</t>
  </si>
  <si>
    <t>Rooster</t>
  </si>
  <si>
    <t>Erin Rubert</t>
  </si>
  <si>
    <t>Whisky</t>
  </si>
  <si>
    <t>Justess</t>
  </si>
  <si>
    <t>Tara Knechtel</t>
  </si>
  <si>
    <t>Travelin Son</t>
  </si>
  <si>
    <t>Justine Sawka</t>
  </si>
  <si>
    <t>Arrow</t>
  </si>
  <si>
    <t>10drm</t>
  </si>
  <si>
    <t>2009</t>
  </si>
  <si>
    <t>In The Limelight</t>
  </si>
  <si>
    <t>Sochaski, Camille</t>
  </si>
  <si>
    <t>Knechtel, Tara</t>
  </si>
  <si>
    <t>Clayton, Juanita</t>
  </si>
  <si>
    <t>Wearing, Carol</t>
  </si>
  <si>
    <t>Rubert, Erin</t>
  </si>
  <si>
    <t>Darice Whyte</t>
  </si>
  <si>
    <t>Beau Tia Maria</t>
  </si>
  <si>
    <t>Trish Marino</t>
  </si>
  <si>
    <t>Abby Manness</t>
  </si>
  <si>
    <t>Brenda Reimer</t>
  </si>
  <si>
    <t>Tracy Vollman</t>
  </si>
  <si>
    <t>Karim</t>
  </si>
  <si>
    <t>Moxiee</t>
  </si>
  <si>
    <t>11drm</t>
  </si>
  <si>
    <t>Whyte, Darice</t>
  </si>
  <si>
    <t>Marino, Trish</t>
  </si>
  <si>
    <t>Manness, Abby</t>
  </si>
  <si>
    <t>Manness, Jessica</t>
  </si>
  <si>
    <t>Reimer, Brenda</t>
  </si>
  <si>
    <t>Marino, Fara</t>
  </si>
  <si>
    <t>Schultz, Megan</t>
  </si>
  <si>
    <t>Sawka, Justine</t>
  </si>
  <si>
    <t>Vollman, Tracy</t>
  </si>
  <si>
    <t>2010</t>
  </si>
  <si>
    <t>Megan Shultz</t>
  </si>
  <si>
    <t>Opimian</t>
  </si>
  <si>
    <t>Greater Glide</t>
  </si>
  <si>
    <t>Top Notch (Topper)</t>
  </si>
  <si>
    <t>RA Karim</t>
  </si>
  <si>
    <t>CW Smokin Chiquita</t>
  </si>
  <si>
    <t>Dianne Borger</t>
  </si>
  <si>
    <t>Angela Roberts</t>
  </si>
  <si>
    <t>TW Kenora</t>
  </si>
  <si>
    <t>Ginette Paillé</t>
  </si>
  <si>
    <t>Captain Cruise</t>
  </si>
  <si>
    <t>Angela Lavallee</t>
  </si>
  <si>
    <t>OK Absolutely Spotless</t>
  </si>
  <si>
    <t>TW Jasper</t>
  </si>
  <si>
    <t>Maddy Tabin</t>
  </si>
  <si>
    <t>Sophie</t>
  </si>
  <si>
    <t>TW Trojan</t>
  </si>
  <si>
    <t>Spider</t>
  </si>
  <si>
    <t>Starbuck</t>
  </si>
  <si>
    <t>12drm</t>
  </si>
  <si>
    <t>2011</t>
  </si>
  <si>
    <t>Roberts, Angela</t>
  </si>
  <si>
    <t>Banasiuk, Stan</t>
  </si>
  <si>
    <t>Lukas Scheepers</t>
  </si>
  <si>
    <t>Lavallee, Angela</t>
  </si>
  <si>
    <t>Scheepers, Lukas</t>
  </si>
  <si>
    <t>Borger, Dianne</t>
  </si>
  <si>
    <t>Wendy Carnegie</t>
  </si>
  <si>
    <t>Avery Delannoy</t>
  </si>
  <si>
    <t>Dante</t>
  </si>
  <si>
    <t>Melody Brooks</t>
  </si>
  <si>
    <t>Hemi</t>
  </si>
  <si>
    <t>Darla Armstrong</t>
  </si>
  <si>
    <t>Shania</t>
  </si>
  <si>
    <t>Linda Gillies</t>
  </si>
  <si>
    <t>Azbo</t>
  </si>
  <si>
    <t>13drm</t>
  </si>
  <si>
    <t>2012</t>
  </si>
  <si>
    <t>Carnegie, Wendy</t>
  </si>
  <si>
    <t>Delannoy, Avery</t>
  </si>
  <si>
    <t>Gillies, Linda</t>
  </si>
  <si>
    <t>Brooks, Melody</t>
  </si>
  <si>
    <t>Armstrong, Darla</t>
  </si>
  <si>
    <t>Shaughnessy's Autumn Harvest</t>
  </si>
  <si>
    <t>14drm</t>
  </si>
  <si>
    <t>PA Bijon (Grace)</t>
  </si>
  <si>
    <t>Tracy Delannoy</t>
  </si>
  <si>
    <t>Spur of the Moment</t>
  </si>
  <si>
    <t>Maximus</t>
  </si>
  <si>
    <t>Terry McKee</t>
  </si>
  <si>
    <t>Prairie Winds Santana</t>
  </si>
  <si>
    <t>Ethan Garn</t>
  </si>
  <si>
    <t>IWF Psymir</t>
  </si>
  <si>
    <t>Christine Dockter</t>
  </si>
  <si>
    <t>Percussion</t>
  </si>
  <si>
    <t>Michael Moore</t>
  </si>
  <si>
    <t>Halmonazaal's Virtue</t>
  </si>
  <si>
    <t>Maverick</t>
  </si>
  <si>
    <t>TW Agassiz (Rafiq)</t>
  </si>
  <si>
    <t>Coppers Doc Flash (Stitch)</t>
  </si>
  <si>
    <t>Swanson, Angela</t>
  </si>
  <si>
    <t>Delannoy, Tracy</t>
  </si>
  <si>
    <t>Emms, Haillie</t>
  </si>
  <si>
    <t>Haillie Emms</t>
  </si>
  <si>
    <t>McKee, Terry</t>
  </si>
  <si>
    <t>Ginger Rocket</t>
  </si>
  <si>
    <t>Dockter, Christine</t>
  </si>
  <si>
    <t>Moore, Michael</t>
  </si>
  <si>
    <t>John Muller</t>
  </si>
  <si>
    <t>2014</t>
  </si>
  <si>
    <t>15drm</t>
  </si>
  <si>
    <t>A Mia Mo (Kusha)</t>
  </si>
  <si>
    <t>Lena Sochaski</t>
  </si>
  <si>
    <t>Abby</t>
  </si>
  <si>
    <t>Angela Swanson</t>
  </si>
  <si>
    <t>Perpetual Motion</t>
  </si>
  <si>
    <t>Elizabeth Bima</t>
  </si>
  <si>
    <t>Tucker</t>
  </si>
  <si>
    <t>Natalie Nordin</t>
  </si>
  <si>
    <t>Jemma</t>
  </si>
  <si>
    <t>Private</t>
  </si>
  <si>
    <t>Cora Hohenberg</t>
  </si>
  <si>
    <t>Dakila</t>
  </si>
  <si>
    <t>Zoe Falk</t>
  </si>
  <si>
    <t>Disco</t>
  </si>
  <si>
    <t>Sonny Skye</t>
  </si>
  <si>
    <t>Sylvia Himmelstoss</t>
  </si>
  <si>
    <t>Dylan</t>
  </si>
  <si>
    <t>Shannon Lightfoot</t>
  </si>
  <si>
    <t>Mr. Blue Skye</t>
  </si>
  <si>
    <t>Eowyn</t>
  </si>
  <si>
    <t>Carla Melquist</t>
  </si>
  <si>
    <t>Connor</t>
  </si>
  <si>
    <t>Lady Lou</t>
  </si>
  <si>
    <t>Brenda Tolpa</t>
  </si>
  <si>
    <t>Sylvie Shachtay</t>
  </si>
  <si>
    <t>Lucy</t>
  </si>
  <si>
    <t>Bobby</t>
  </si>
  <si>
    <t>Independent Mover</t>
  </si>
  <si>
    <t>Sheri Parkinson</t>
  </si>
  <si>
    <t>Bima, Elizabeth</t>
  </si>
  <si>
    <t>Sochaski, Lena</t>
  </si>
  <si>
    <t>Nordin, Natalie</t>
  </si>
  <si>
    <t>Parkinson, Sheri</t>
  </si>
  <si>
    <t>Hohenberg, Cora</t>
  </si>
  <si>
    <t>Falk, Zoe</t>
  </si>
  <si>
    <t>Himmelstoss, Sylvia</t>
  </si>
  <si>
    <t>Shachtay, Sylvie</t>
  </si>
  <si>
    <t>Melquist, Carla</t>
  </si>
  <si>
    <t>Tolpa, Brenda</t>
  </si>
  <si>
    <t>Lightfoot, Shannon</t>
  </si>
  <si>
    <t>Sinclair, Glenn</t>
  </si>
  <si>
    <t>Scarlet (Faraleighs Psyche)</t>
  </si>
  <si>
    <t>16drm</t>
  </si>
  <si>
    <t>2015</t>
  </si>
  <si>
    <t>Evening Klassic SVA (Evee)</t>
  </si>
  <si>
    <t>Wilson, Carrie</t>
  </si>
  <si>
    <t>Tysandra</t>
  </si>
  <si>
    <t>Aye Chihuahua</t>
  </si>
  <si>
    <t>Heritage Afire (Vinnie)</t>
  </si>
  <si>
    <t>Tammy Storie</t>
  </si>
  <si>
    <t>Sadie</t>
  </si>
  <si>
    <t>Carrie Wilson</t>
  </si>
  <si>
    <t>Trish Forde</t>
  </si>
  <si>
    <t>Copper</t>
  </si>
  <si>
    <t>Judy Hooper</t>
  </si>
  <si>
    <t>Storie, Tammy</t>
  </si>
  <si>
    <t>Forde, Trish</t>
  </si>
  <si>
    <t>Hooper, Judy</t>
  </si>
  <si>
    <t>Easee Rockin Roxie (Roxie)</t>
  </si>
  <si>
    <t>17drm</t>
  </si>
  <si>
    <t>Points</t>
  </si>
  <si>
    <t>Heidi Penner</t>
  </si>
  <si>
    <t>Captain Morgan</t>
  </si>
  <si>
    <t>Diane Tolgyessy</t>
  </si>
  <si>
    <t>Jacki Hagel</t>
  </si>
  <si>
    <t>Therese Chabot</t>
  </si>
  <si>
    <t>Eric Chabot</t>
  </si>
  <si>
    <t>Miles</t>
  </si>
  <si>
    <t>Novice</t>
  </si>
  <si>
    <t>Training</t>
  </si>
  <si>
    <t>Kings Kitamen Legacy</t>
  </si>
  <si>
    <t>Chelsea Ashton</t>
  </si>
  <si>
    <t>Jahn Dara</t>
  </si>
  <si>
    <t>Windy Rocks River Xena</t>
  </si>
  <si>
    <t>Ashton, Chelsea</t>
  </si>
  <si>
    <t>Hagel, Jackie</t>
  </si>
  <si>
    <t>Tolgyessy, Diane</t>
  </si>
  <si>
    <t>Chabot, Therese</t>
  </si>
  <si>
    <t>Chabot, Eric</t>
  </si>
  <si>
    <t>Page, Cassandra</t>
  </si>
  <si>
    <t>Cupid's Perfect Star (Star)</t>
  </si>
  <si>
    <t>UTCS Farlan Snip (Snip)</t>
  </si>
  <si>
    <t>PW Golden Serenade</t>
  </si>
  <si>
    <t>Dreamcatcher's Calamity Jane</t>
  </si>
  <si>
    <t>Penner, Heidi</t>
  </si>
  <si>
    <t>18drm</t>
  </si>
  <si>
    <t>Hill, Rachel (deceased)</t>
  </si>
  <si>
    <t>The X Factor RF (Bolt)</t>
  </si>
  <si>
    <t>Elsie Garn</t>
  </si>
  <si>
    <t>Titans Mystic Warrior</t>
  </si>
  <si>
    <t>Susan Heald</t>
  </si>
  <si>
    <t>Kane</t>
  </si>
  <si>
    <t>Nichole Malmquist</t>
  </si>
  <si>
    <t>Margarita</t>
  </si>
  <si>
    <t>Jag</t>
  </si>
  <si>
    <t>Savvy</t>
  </si>
  <si>
    <t>Joanne Bremaude</t>
  </si>
  <si>
    <t>Storm</t>
  </si>
  <si>
    <t>Betty-Lynn Hodgkinson</t>
  </si>
  <si>
    <t>Audi</t>
  </si>
  <si>
    <t>GE Red Haat (Stingray)</t>
  </si>
  <si>
    <t>Ellaquence (Elly)</t>
  </si>
  <si>
    <t>ES Tru Confessions (Malika)</t>
  </si>
  <si>
    <t>NS Passionate Bey (Samira)</t>
  </si>
  <si>
    <t>Sunny Ridge (Willow)</t>
  </si>
  <si>
    <t>Annette Fleming</t>
  </si>
  <si>
    <t>Golden Blossom</t>
  </si>
  <si>
    <t>Just Rusty</t>
  </si>
  <si>
    <t>Percy</t>
  </si>
  <si>
    <t>Dennis Hodgkinson</t>
  </si>
  <si>
    <t>JR</t>
  </si>
  <si>
    <t>Dreamcatcher's Special Sun</t>
  </si>
  <si>
    <t>Cosette (Cosie)</t>
  </si>
  <si>
    <t>Shalimar Cierra Rose</t>
  </si>
  <si>
    <t>Junior Training</t>
  </si>
  <si>
    <t>Junior Novice</t>
  </si>
  <si>
    <t>2018</t>
  </si>
  <si>
    <t>Troi Anderson</t>
  </si>
  <si>
    <t>Lacey's Special Honour</t>
  </si>
  <si>
    <t>Payback Nicki G (Kaliyah)</t>
  </si>
  <si>
    <t>Winter, Erin</t>
  </si>
  <si>
    <t>Malmquist, Nicole</t>
  </si>
  <si>
    <t>Miller, Ryleigh</t>
  </si>
  <si>
    <t>Jedel, Amanda</t>
  </si>
  <si>
    <t>Fleming, Annette</t>
  </si>
  <si>
    <t>McCrimmon, Don</t>
  </si>
  <si>
    <t>Gillies, Roland</t>
  </si>
  <si>
    <t>Heald, Susan</t>
  </si>
  <si>
    <t>Anderson, Troi</t>
  </si>
  <si>
    <t>Snowy Pines Demarais (Dee)</t>
  </si>
  <si>
    <t>Spartan SVA</t>
  </si>
  <si>
    <t>Winston</t>
  </si>
  <si>
    <t>Yankee Traveler</t>
  </si>
  <si>
    <t>Hodgkinson, Betty-Lynn</t>
  </si>
  <si>
    <t>Hodgkinson, Dennis</t>
  </si>
  <si>
    <t>19drm</t>
  </si>
  <si>
    <t>Lisa Kizlik</t>
  </si>
  <si>
    <t>Kate Wilson</t>
  </si>
  <si>
    <t>Reifur fra Arnason</t>
  </si>
  <si>
    <t>Brimi fra Konzelman Farm</t>
  </si>
  <si>
    <t>He's So Radical (Cinch)</t>
  </si>
  <si>
    <t>Just Rusty (Rusty)</t>
  </si>
  <si>
    <t>Rusty Jensen</t>
  </si>
  <si>
    <t>SQ Bonanza Frost (Chester)</t>
  </si>
  <si>
    <t>Kari Hasselris</t>
  </si>
  <si>
    <t>Ladies Man (Laddie)</t>
  </si>
  <si>
    <t>Tauni Jensen</t>
  </si>
  <si>
    <t>Oh So Easy To Pay (Pete)</t>
  </si>
  <si>
    <t>Rachel Van Wyk</t>
  </si>
  <si>
    <t>Alyssa Van Wyk</t>
  </si>
  <si>
    <t>Pocco Print</t>
  </si>
  <si>
    <t>Lucy in Disguise</t>
  </si>
  <si>
    <t>Osk fra Sydra Skordugli</t>
  </si>
  <si>
    <t>Judy Olson</t>
  </si>
  <si>
    <t>Trinder's Turbo (Memphis)</t>
  </si>
  <si>
    <t>Christine Steendam</t>
  </si>
  <si>
    <t>Wendy Nagtegaal</t>
  </si>
  <si>
    <t>Tia Andrews</t>
  </si>
  <si>
    <t>Tia Maria (House)</t>
  </si>
  <si>
    <t>Kaitlin James</t>
  </si>
  <si>
    <t>Quintessential (Quint)</t>
  </si>
  <si>
    <t>Bethany Visch</t>
  </si>
  <si>
    <t>Ar Lil Echo (Roco)</t>
  </si>
  <si>
    <t>Zoe Wiebe</t>
  </si>
  <si>
    <t>Torri</t>
  </si>
  <si>
    <t>Genevieve Cloutier</t>
  </si>
  <si>
    <t>Frisco</t>
  </si>
  <si>
    <t>Ali</t>
  </si>
  <si>
    <t>Belle</t>
  </si>
  <si>
    <t>Donna Glasman</t>
  </si>
  <si>
    <t>JFK Guess Who (Coia)</t>
  </si>
  <si>
    <t>Rue</t>
  </si>
  <si>
    <t>Lucy's Golden Boy (Dude)</t>
  </si>
  <si>
    <t>Champs Smooth Sip (Champ)</t>
  </si>
  <si>
    <t>Erin Garn</t>
  </si>
  <si>
    <t>Roma Hanson</t>
  </si>
  <si>
    <t>Kizlik, Lisa</t>
  </si>
  <si>
    <t>Jensen, Tauni</t>
  </si>
  <si>
    <t>Nagtegaal, Wendy</t>
  </si>
  <si>
    <t>Jensen, Rusty</t>
  </si>
  <si>
    <t>Wilson, Kate</t>
  </si>
  <si>
    <t>Garn, Elsie</t>
  </si>
  <si>
    <t>Visch, Bethany</t>
  </si>
  <si>
    <t>Wiebe, Zoe</t>
  </si>
  <si>
    <t>Steendam, Christine</t>
  </si>
  <si>
    <t>Hedley, Cheryl</t>
  </si>
  <si>
    <t>Olson, Judith</t>
  </si>
  <si>
    <t>Garn, Erin</t>
  </si>
  <si>
    <t>Hasselris, Kari</t>
  </si>
  <si>
    <t>Andrews, Tia</t>
  </si>
  <si>
    <t>Glasman, Donna</t>
  </si>
  <si>
    <t>James, Kaitlyn</t>
  </si>
  <si>
    <t>Van Wyk, Rachel</t>
  </si>
  <si>
    <t>Van Wyk, Alyssa</t>
  </si>
  <si>
    <t>Goodman, Khloe</t>
  </si>
  <si>
    <t>Cloutier, Genevieve</t>
  </si>
  <si>
    <t>Bremaude, Joanne</t>
  </si>
  <si>
    <t>?? (Ridden by Elsie)</t>
  </si>
  <si>
    <t>?? (Ridden by Wendy)</t>
  </si>
  <si>
    <t>Koda</t>
  </si>
  <si>
    <t>Saverio Violi</t>
  </si>
  <si>
    <t>TW Matlock</t>
  </si>
  <si>
    <t>HV Sahlil's Tryll</t>
  </si>
  <si>
    <t>20drm</t>
  </si>
  <si>
    <t>2019</t>
  </si>
  <si>
    <t>Hanson, Roma</t>
  </si>
  <si>
    <t>Popplestone, Kara</t>
  </si>
  <si>
    <t>Rogers, Jennifer</t>
  </si>
  <si>
    <t>Lunn, Helen</t>
  </si>
  <si>
    <t>Galahad</t>
  </si>
  <si>
    <t>Kara Popplestone</t>
  </si>
  <si>
    <t>Charlie</t>
  </si>
  <si>
    <t>Red Haat Stingray</t>
  </si>
  <si>
    <t>HV Knight's Camelot (Hero)</t>
  </si>
  <si>
    <t>DTD Jess The One</t>
  </si>
  <si>
    <t>Otoe Delight (Chex)</t>
  </si>
  <si>
    <t>Dougie</t>
  </si>
  <si>
    <t>Flint</t>
  </si>
  <si>
    <t>AK Ziyeed</t>
  </si>
  <si>
    <t>Just Another Guy</t>
  </si>
  <si>
    <t>Oakey Gal</t>
  </si>
  <si>
    <t>Jennifer Rogers</t>
  </si>
  <si>
    <t>Magnificho (Echo)</t>
  </si>
  <si>
    <t>Grosse Isle</t>
  </si>
  <si>
    <t>BHP</t>
  </si>
  <si>
    <t>Kari Hasselriis</t>
  </si>
  <si>
    <t>Ladies' Man (Laddie)</t>
  </si>
  <si>
    <t>Ethen Garn</t>
  </si>
  <si>
    <t>AK Ziyeed (Z)</t>
  </si>
  <si>
    <t>Fonix fra Kozmeniuk Farm</t>
  </si>
  <si>
    <t>21drm</t>
  </si>
  <si>
    <t>2020</t>
  </si>
  <si>
    <t>2021 pin</t>
  </si>
  <si>
    <t>Nagtegaal, Kalli</t>
  </si>
  <si>
    <t>Garn, Ethen</t>
  </si>
  <si>
    <t>SpruceWoods</t>
  </si>
  <si>
    <t>Evening Klassic (Evee)</t>
  </si>
  <si>
    <t>HV Knights Camelot (Hero)</t>
  </si>
  <si>
    <t>Zariana MCX</t>
  </si>
  <si>
    <t>Rainier</t>
  </si>
  <si>
    <t>A&amp;B Tiny Bell</t>
  </si>
  <si>
    <t>Kalli Nagtegaal</t>
  </si>
  <si>
    <t>HV Jades Dr. Pepper</t>
  </si>
  <si>
    <t>Zariana MCX (Zari)</t>
  </si>
  <si>
    <t>A&amp;B Tiny Bell (Bell)</t>
  </si>
  <si>
    <t>Elsie &amp; Erin Garn</t>
  </si>
  <si>
    <t>Cinco de Mayo (Milo)</t>
  </si>
  <si>
    <t>Uphill Chasing Gold (Rickard)</t>
  </si>
  <si>
    <t>Rider Pins 2021</t>
  </si>
  <si>
    <t>Horse Patches 2021</t>
  </si>
  <si>
    <t>2021 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</si>
</sst>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0" fillId="0" borderId="0"/>
  </cellStyleXfs>
  <cellXfs count="71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5" fillId="0" borderId="1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2" borderId="0" xfId="0" applyFont="1" applyFill="1"/>
    <xf numFmtId="0" fontId="4" fillId="0" borderId="0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/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9" fillId="3" borderId="0" xfId="0" applyFont="1" applyFill="1" applyAlignment="1"/>
    <xf numFmtId="0" fontId="9" fillId="3" borderId="0" xfId="0" applyFont="1" applyFill="1"/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/>
    <xf numFmtId="14" fontId="7" fillId="4" borderId="1" xfId="0" applyNumberFormat="1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1" xfId="0" quotePrefix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5" borderId="1" xfId="0" applyFont="1" applyFill="1" applyBorder="1"/>
    <xf numFmtId="1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3" applyFont="1" applyBorder="1"/>
    <xf numFmtId="0" fontId="9" fillId="3" borderId="0" xfId="0" applyFont="1" applyFill="1" applyAlignment="1">
      <alignment horizontal="center"/>
    </xf>
    <xf numFmtId="0" fontId="7" fillId="0" borderId="2" xfId="0" applyFont="1" applyFill="1" applyBorder="1"/>
    <xf numFmtId="0" fontId="11" fillId="0" borderId="0" xfId="3" applyFont="1" applyFill="1" applyBorder="1"/>
    <xf numFmtId="0" fontId="12" fillId="0" borderId="0" xfId="4" applyFont="1" applyFill="1" applyBorder="1"/>
    <xf numFmtId="0" fontId="13" fillId="0" borderId="1" xfId="0" applyFont="1" applyBorder="1"/>
    <xf numFmtId="0" fontId="7" fillId="0" borderId="0" xfId="0" applyFont="1" applyBorder="1" applyAlignment="1">
      <alignment horizontal="center"/>
    </xf>
    <xf numFmtId="0" fontId="11" fillId="6" borderId="0" xfId="3" applyFont="1" applyFill="1" applyBorder="1"/>
    <xf numFmtId="0" fontId="9" fillId="6" borderId="0" xfId="0" applyFont="1" applyFill="1" applyAlignment="1"/>
    <xf numFmtId="0" fontId="12" fillId="6" borderId="0" xfId="4" applyFont="1" applyFill="1" applyBorder="1"/>
    <xf numFmtId="0" fontId="12" fillId="0" borderId="1" xfId="4" applyFont="1" applyFill="1" applyBorder="1"/>
    <xf numFmtId="0" fontId="9" fillId="0" borderId="1" xfId="0" applyFont="1" applyBorder="1"/>
    <xf numFmtId="0" fontId="11" fillId="0" borderId="1" xfId="3" applyFont="1" applyFill="1" applyBorder="1"/>
    <xf numFmtId="0" fontId="9" fillId="0" borderId="1" xfId="0" applyFont="1" applyFill="1" applyBorder="1" applyAlignment="1"/>
    <xf numFmtId="0" fontId="9" fillId="0" borderId="2" xfId="0" applyFont="1" applyBorder="1"/>
    <xf numFmtId="0" fontId="9" fillId="3" borderId="1" xfId="0" applyFont="1" applyFill="1" applyBorder="1" applyAlignment="1">
      <alignment horizontal="center"/>
    </xf>
    <xf numFmtId="1" fontId="7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9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70" name="Picture 1" descr="clearpixel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7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71" name="Picture 47" descr="clearpixel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6482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36" name="Picture 1" descr="clearpixel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37" name="Picture 1" descr="clearpixel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482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" name="Picture 1" descr="clearpixel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" name="Picture 47" descr="clearpixe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" name="Picture 1" descr="clearpixel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" name="Picture 1" descr="clearpixel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" name="Picture 1" descr="clearpixel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" name="Picture 47" descr="clearpixel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" name="Picture 1" descr="clearpixel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" name="Picture 1" descr="clearpixel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" name="Picture 1" descr="clearpixel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" name="Picture 47" descr="clearpixel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336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" name="Picture 1" descr="clearpixel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" name="Picture 1" descr="clearpixel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" name="Picture 1" descr="clearpixel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" name="Picture 47" descr="clearpixel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" name="Picture 1" descr="clearpixel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" name="Picture 1" descr="clearpixel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" name="Picture 1" descr="clearpixel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673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" name="Picture 47" descr="clearpixel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0673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" name="Picture 1" descr="clearpixel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673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" name="Picture 1" descr="clearpixel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673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" name="Picture 1" descr="clearpixel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" name="Picture 47" descr="clearpixel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" name="Picture 1" descr="clearpixel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" name="Picture 1" descr="clearpixel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" name="Picture 1" descr="clearpixel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" name="Picture 47" descr="clearpixel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" name="Picture 1" descr="clearpixel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" name="Picture 1" descr="clearpixel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" name="Picture 1" descr="clearpixel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" name="Picture 47" descr="clearpixel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" name="Picture 1" descr="clearpixel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" name="Picture 1" descr="clearpixel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" name="Picture 1" descr="clearpixel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" name="Picture 47" descr="clearpixel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" name="Picture 1" descr="clearpixel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" name="Picture 1" descr="clearpixel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" name="Picture 1" descr="clearpixel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914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" name="Picture 47" descr="clearpixel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9914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" name="Picture 1" descr="clearpixel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914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" name="Picture 1" descr="clearpixel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914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" name="Picture 1" descr="clearpixel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96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" name="Picture 47" descr="clearpixel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88296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" name="Picture 1" descr="clearpixel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96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" name="Picture 1" descr="clearpixel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296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" name="Picture 1" descr="clearpixel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" name="Picture 47" descr="clearpixel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" name="Picture 1" descr="clearpixel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" name="Picture 1" descr="clearpixel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720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" name="Picture 1" descr="clearpixel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" name="Picture 47" descr="clearpixel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" name="Picture 1" descr="clearpixel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" name="Picture 1" descr="clearpixel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053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" name="Picture 1" descr="clearpixel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077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" name="Picture 47" descr="clearpixel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077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" name="Picture 1" descr="clearpixel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077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" name="Picture 1" descr="clearpixel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077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" name="Picture 1" descr="clearpixel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" name="Picture 47" descr="clearpixel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" name="Picture 1" descr="clearpixel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" name="Picture 1" descr="clearpixel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" name="Picture 1" descr="clearpixel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" name="Picture 47" descr="clearpixel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" name="Picture 1" descr="clearpixel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" name="Picture 1" descr="clearpixel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4875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" name="Picture 1" descr="clearpixel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" name="Picture 47" descr="clearpixel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" name="Picture 1" descr="clearpixel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" name="Picture 1" descr="clearpixel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" name="Picture 1" descr="clearpixel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" name="Picture 47" descr="clearpixel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" name="Picture 1" descr="clearpixel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" name="Picture 1" descr="clearpixel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6" name="Picture 1" descr="clearpixel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7" name="Picture 47" descr="clearpixel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8" name="Picture 1" descr="clearpixel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9" name="Picture 1" descr="clearpixel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0" name="Picture 1" descr="clearpixel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1" name="Picture 47" descr="clearpixel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2" name="Picture 1" descr="clearpixel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3" name="Picture 1" descr="clearpixel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4" name="Picture 1" descr="clearpixel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5" name="Picture 47" descr="clearpixel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6" name="Picture 1" descr="clearpixel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7" name="Picture 1" descr="clearpixel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8" name="Picture 1" descr="clearpixel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99" name="Picture 47" descr="clearpixel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0" name="Picture 1" descr="clearpixel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1" name="Picture 1" descr="clearpixel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2" name="Picture 1" descr="clearpixel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3" name="Picture 47" descr="clearpixel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4" name="Picture 1" descr="clearpixel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5" name="Picture 1" descr="clearpixel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6" name="Picture 1" descr="clearpixel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7" name="Picture 47" descr="clearpixel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8" name="Picture 1" descr="clearpixel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09" name="Picture 1" descr="clearpixel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5929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0" name="Picture 1" descr="clearpixel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1" name="Picture 47" descr="clearpixel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2" name="Picture 1" descr="clearpixel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3" name="Picture 1" descr="clearpixel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4" name="Picture 1" descr="clearpixel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5" name="Picture 47" descr="clearpixel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6" name="Picture 1" descr="clearpixel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7" name="Picture 1" descr="clearpixel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510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8" name="Picture 1" descr="clearpixel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19" name="Picture 47" descr="clearpixel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0" name="Picture 1" descr="clearpixel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1" name="Picture 1" descr="clearpixel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2" name="Picture 1" descr="clearpixel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3" name="Picture 47" descr="clearpixel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4" name="Picture 1" descr="clearpixel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5" name="Picture 1" descr="clearpixel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6" name="Picture 1" descr="clearpixel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7" name="Picture 47" descr="clearpixel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8" name="Picture 1" descr="clearpixel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29" name="Picture 1" descr="clearpixel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0" name="Picture 1" descr="clearpixel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1" name="Picture 47" descr="clearpixel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2" name="Picture 1" descr="clearpixel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3" name="Picture 1" descr="clearpixel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4" name="Picture 1" descr="clearpixel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5" name="Picture 47" descr="clearpixel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6" name="Picture 1" descr="clearpixel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7" name="Picture 1" descr="clearpixel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8" name="Picture 1" descr="clearpixel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39" name="Picture 47" descr="clearpixel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0" name="Picture 1" descr="clearpixel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1" name="Picture 1" descr="clearpixel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2" name="Picture 1" descr="clearpixel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3" name="Picture 47" descr="clearpixel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4" name="Picture 1" descr="clearpixel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5" name="Picture 1" descr="clearpixel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6" name="Picture 1" descr="clearpixel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7" name="Picture 47" descr="clearpixel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8" name="Picture 1" descr="clearpixel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49" name="Picture 1" descr="clearpixel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0" name="Picture 1" descr="clearpixel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" name="Picture 47" descr="clearpixel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" name="Picture 1" descr="clearpixel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" name="Picture 1" descr="clearpixel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" name="Picture 1" descr="clearpixel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" name="Picture 47" descr="clearpixel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" name="Picture 1" descr="clearpixel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" name="Picture 1" descr="clearpixel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" name="Picture 1" descr="clearpixel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" name="Picture 47" descr="clearpixel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" name="Picture 1" descr="clearpixel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" name="Picture 1" descr="clearpixel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" name="Picture 1" descr="clearpixel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" name="Picture 47" descr="clearpixel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" name="Picture 1" descr="clearpixel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" name="Picture 1" descr="clearpixel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" name="Picture 1" descr="clearpixel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" name="Picture 47" descr="clearpixel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" name="Picture 1" descr="clearpixel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" name="Picture 1" descr="clearpixel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" name="Picture 1" descr="clearpixel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" name="Picture 47" descr="clearpixel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" name="Picture 1" descr="clearpixel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" name="Picture 1" descr="clearpixel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" name="Picture 1" descr="clearpixel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" name="Picture 47" descr="clearpixel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" name="Picture 1" descr="clearpixel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" name="Picture 1" descr="clearpixel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" name="Picture 1" descr="clearpixel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" name="Picture 47" descr="clearpixel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" name="Picture 1" descr="clearpixel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" name="Picture 1" descr="clearpixel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" name="Picture 1" descr="clearpixel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" name="Picture 47" descr="clearpixel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" name="Picture 1" descr="clearpixel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" name="Picture 1" descr="clearpixel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" name="Picture 1" descr="clearpixel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" name="Picture 47" descr="clearpixel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" name="Picture 1" descr="clearpixel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" name="Picture 1" descr="clearpixel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" name="Picture 1" descr="clearpixel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" name="Picture 47" descr="clearpixel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" name="Picture 1" descr="clearpixel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" name="Picture 1" descr="clearpixel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" name="Picture 1" descr="clearpixel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" name="Picture 47" descr="clearpixel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" name="Picture 1" descr="clearpixel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" name="Picture 1" descr="clearpixel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" name="Picture 1" descr="clearpixel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" name="Picture 47" descr="clearpixel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" name="Picture 1" descr="clearpixel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" name="Picture 1" descr="clearpixel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" name="Picture 1" descr="clearpixel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" name="Picture 47" descr="clearpixel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" name="Picture 1" descr="clearpixel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" name="Picture 1" descr="clearpixel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" name="Picture 1" descr="clearpixel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" name="Picture 47" descr="clearpixel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" name="Picture 1" descr="clearpixel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" name="Picture 1" descr="clearpixel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" name="Picture 1" descr="clearpixel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" name="Picture 47" descr="clearpixel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" name="Picture 1" descr="clearpixel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" name="Picture 1" descr="clearpixel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" name="Picture 1" descr="clearpixel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" name="Picture 47" descr="clearpixel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" name="Picture 1" descr="clearpixel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" name="Picture 1" descr="clearpixel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" name="Picture 1" descr="clearpixel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" name="Picture 47" descr="clearpixel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" name="Picture 1" descr="clearpixel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" name="Picture 1" descr="clearpixel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" name="Picture 1" descr="clearpixel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" name="Picture 47" descr="clearpixel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" name="Picture 1" descr="clearpixel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" name="Picture 1" descr="clearpixel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668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" name="Picture 1" descr="clearpixel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" name="Picture 47" descr="clearpixel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" name="Picture 1" descr="clearpixel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" name="Picture 1" descr="clearpixel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" name="Picture 1" descr="clearpixel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" name="Picture 47" descr="clearpixel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" name="Picture 1" descr="clearpixel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" name="Picture 1" descr="clearpixel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672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" name="Picture 1" descr="clearpixel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" name="Picture 47" descr="clearpixel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6" name="Picture 1" descr="clearpixel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7" name="Picture 1" descr="clearpixel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8" name="Picture 1" descr="clearpixel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9" name="Picture 47" descr="clearpixel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0" name="Picture 1" descr="clearpixel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1" name="Picture 1" descr="clearpixel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2" name="Picture 1" descr="clearpixel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3" name="Picture 47" descr="clearpixel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4" name="Picture 1" descr="clearpixel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5" name="Picture 1" descr="clearpixel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6" name="Picture 1" descr="clearpixel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7" name="Picture 47" descr="clearpixel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8" name="Picture 1" descr="clearpixel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49" name="Picture 1" descr="clearpixel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0" name="Picture 1" descr="clearpixel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1" name="Picture 47" descr="clearpixel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2" name="Picture 1" descr="clearpixel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3" name="Picture 1" descr="clearpixel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4" name="Picture 1" descr="clearpixel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5" name="Picture 47" descr="clearpixel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6" name="Picture 1" descr="clearpixel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7" name="Picture 1" descr="clearpixel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8" name="Picture 1" descr="clearpixel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59" name="Picture 47" descr="clearpixel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0" name="Picture 1" descr="clearpixel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1" name="Picture 1" descr="clearpixel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2" name="Picture 1" descr="clearpixel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3" name="Picture 47" descr="clearpixel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4" name="Picture 1" descr="clearpixel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5" name="Picture 1" descr="clearpixel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6" name="Picture 1" descr="clearpixel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7" name="Picture 47" descr="clearpixel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8" name="Picture 1" descr="clearpixel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69" name="Picture 1" descr="clearpixel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0" name="Picture 1" descr="clearpixel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1" name="Picture 47" descr="clearpixel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2" name="Picture 1" descr="clearpixel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3" name="Picture 1" descr="clearpixel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4" name="Picture 1" descr="clearpixel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5" name="Picture 47" descr="clearpixel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6" name="Picture 1" descr="clearpixel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7" name="Picture 1" descr="clearpixel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8" name="Picture 1" descr="clearpixel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79" name="Picture 47" descr="clearpixel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0" name="Picture 1" descr="clearpixel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1" name="Picture 1" descr="clearpixel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2" name="Picture 1" descr="clearpixel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3" name="Picture 47" descr="clearpixel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4" name="Picture 1" descr="clearpixel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5" name="Picture 1" descr="clearpixel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6" name="Picture 1" descr="clearpixel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7" name="Picture 47" descr="clearpixel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8" name="Picture 1" descr="clearpixel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89" name="Picture 1" descr="clearpixel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0" name="Picture 1" descr="clearpixel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1" name="Picture 47" descr="clearpixel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2" name="Picture 1" descr="clearpixel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3" name="Picture 1" descr="clearpixel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4" name="Picture 1" descr="clearpixel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5" name="Picture 47" descr="clearpixel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6" name="Picture 1" descr="clearpixel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7" name="Picture 1" descr="clearpixel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8" name="Picture 1" descr="clearpixel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99" name="Picture 47" descr="clearpixel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0" name="Picture 1" descr="clearpixel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1" name="Picture 1" descr="clearpixel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2" name="Picture 1" descr="clearpixel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3" name="Picture 47" descr="clearpixel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4" name="Picture 1" descr="clearpixel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5" name="Picture 1" descr="clearpixel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6" name="Picture 1" descr="clearpixel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7" name="Picture 47" descr="clearpixel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8" name="Picture 1" descr="clearpixel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09" name="Picture 1" descr="clearpixel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0" name="Picture 1" descr="clearpixel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1" name="Picture 47" descr="clearpixel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2" name="Picture 1" descr="clearpixel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3" name="Picture 1" descr="clearpixel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4" name="Picture 1" descr="clearpixel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5" name="Picture 47" descr="clearpixel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6" name="Picture 1" descr="clearpixel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7" name="Picture 1" descr="clearpixel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8" name="Picture 1" descr="clearpixel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19" name="Picture 47" descr="clearpixel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0" name="Picture 1" descr="clearpixel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1" name="Picture 1" descr="clearpixel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2" name="Picture 1" descr="clearpixel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3" name="Picture 47" descr="clearpixel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4" name="Picture 1" descr="clearpixel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5" name="Picture 1" descr="clearpixel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6" name="Picture 1" descr="clearpixel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7" name="Picture 47" descr="clearpixel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8" name="Picture 1" descr="clearpixel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29" name="Picture 1" descr="clearpixel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0" name="Picture 1" descr="clearpixel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1" name="Picture 47" descr="clearpixel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2" name="Picture 1" descr="clearpixel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3" name="Picture 1" descr="clearpixel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674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4" name="Picture 1" descr="clearpixel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5" name="Picture 47" descr="clearpixel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6" name="Picture 1" descr="clearpixel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7" name="Picture 1" descr="clearpixel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8" name="Picture 1" descr="clearpixel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39" name="Picture 47" descr="clearpixel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0" name="Picture 1" descr="clearpixel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1" name="Picture 1" descr="clearpixel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2678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2" name="Picture 1" descr="clearpixel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3" name="Picture 47" descr="clearpixel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4" name="Picture 1" descr="clearpixel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5" name="Picture 1" descr="clearpixel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6" name="Picture 1" descr="clearpixel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7" name="Picture 47" descr="clearpixel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8" name="Picture 1" descr="clearpixel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49" name="Picture 1" descr="clearpixel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0" name="Picture 1" descr="clearpixel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1" name="Picture 47" descr="clearpixel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2" name="Picture 1" descr="clearpixel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3" name="Picture 1" descr="clearpixel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4" name="Picture 1" descr="clearpixel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5" name="Picture 47" descr="clearpixel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6" name="Picture 1" descr="clearpixel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7" name="Picture 1" descr="clearpixel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8" name="Picture 1" descr="clearpixel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59" name="Picture 47" descr="clearpixel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0" name="Picture 1" descr="clearpixel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1" name="Picture 1" descr="clearpixel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2" name="Picture 1" descr="clearpixel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3" name="Picture 47" descr="clearpixel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4" name="Picture 1" descr="clearpixel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5" name="Picture 1" descr="clearpixel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6" name="Picture 1" descr="clearpixel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7" name="Picture 47" descr="clearpixel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8" name="Picture 1" descr="clearpixel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69" name="Picture 1" descr="clearpixel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0" name="Picture 1" descr="clearpixel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1" name="Picture 47" descr="clearpixel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2" name="Picture 1" descr="clearpixel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3" name="Picture 1" descr="clearpixel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4" name="Picture 1" descr="clearpixel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5" name="Picture 47" descr="clearpixel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6" name="Picture 1" descr="clearpixel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7" name="Picture 1" descr="clearpixel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8" name="Picture 1" descr="clearpixel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79" name="Picture 47" descr="clearpixel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0" name="Picture 1" descr="clearpixel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1" name="Picture 1" descr="clearpixel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2" name="Picture 1" descr="clearpixel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3" name="Picture 47" descr="clearpixel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4" name="Picture 1" descr="clearpixel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5" name="Picture 1" descr="clearpixel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6" name="Picture 1" descr="clearpixel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7" name="Picture 47" descr="clearpixel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8" name="Picture 1" descr="clearpixel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89" name="Picture 1" descr="clearpixel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0" name="Picture 1" descr="clearpixel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1" name="Picture 47" descr="clearpixel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2" name="Picture 1" descr="clearpixel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3" name="Picture 1" descr="clearpixel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4" name="Picture 1" descr="clearpixel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5" name="Picture 47" descr="clearpixel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6" name="Picture 1" descr="clearpixel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7" name="Picture 1" descr="clearpixel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8" name="Picture 1" descr="clearpixel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399" name="Picture 47" descr="clearpixel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0" name="Picture 1" descr="clearpixel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1" name="Picture 1" descr="clearpixel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2" name="Picture 1" descr="clearpixel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3" name="Picture 47" descr="clearpixel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4" name="Picture 1" descr="clearpixel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5" name="Picture 1" descr="clearpixel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6" name="Picture 1" descr="clearpixel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7" name="Picture 47" descr="clearpixel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8" name="Picture 1" descr="clearpixel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09" name="Picture 1" descr="clearpixel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0" name="Picture 1" descr="clearpixel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1" name="Picture 47" descr="clearpixel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2" name="Picture 1" descr="clearpixel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3" name="Picture 1" descr="clearpixel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4" name="Picture 1" descr="clearpixel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5" name="Picture 47" descr="clearpixel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6" name="Picture 1" descr="clearpixel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7" name="Picture 1" descr="clearpixel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8" name="Picture 1" descr="clearpixel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19" name="Picture 47" descr="clearpixel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0" name="Picture 1" descr="clearpixel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1" name="Picture 1" descr="clearpixel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2" name="Picture 1" descr="clearpixel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3" name="Picture 47" descr="clearpixel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4" name="Picture 1" descr="clearpixel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5" name="Picture 1" descr="clearpixel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6" name="Picture 1" descr="clearpixel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7" name="Picture 47" descr="clearpixel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8" name="Picture 1" descr="clearpixel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29" name="Picture 1" descr="clearpixel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0" name="Picture 1" descr="clearpixel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1" name="Picture 47" descr="clearpixel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2" name="Picture 1" descr="clearpixel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3" name="Picture 1" descr="clearpixel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4" name="Picture 1" descr="clearpixel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5" name="Picture 47" descr="clearpixel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6" name="Picture 1" descr="clearpixel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7" name="Picture 1" descr="clearpixel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8" name="Picture 1" descr="clearpixel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39" name="Picture 47" descr="clearpixel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0" name="Picture 1" descr="clearpixel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1" name="Picture 1" descr="clearpixel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680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2" name="Picture 1" descr="clearpixel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3" name="Picture 47" descr="clearpixel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4" name="Picture 1" descr="clearpixel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5" name="Picture 1" descr="clearpixel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6" name="Picture 1" descr="clearpixel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7" name="Picture 47" descr="clearpixel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8" name="Picture 1" descr="clearpixel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49" name="Picture 1" descr="clearpixel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684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0" name="Picture 1" descr="clearpixel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1" name="Picture 47" descr="clearpixel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2" name="Picture 1" descr="clearpixel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3" name="Picture 1" descr="clearpixel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4" name="Picture 1" descr="clearpixel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5" name="Picture 47" descr="clearpixel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6" name="Picture 1" descr="clearpixel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7" name="Picture 1" descr="clearpixel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8" name="Picture 1" descr="clearpixel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59" name="Picture 47" descr="clearpixel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0" name="Picture 1" descr="clearpixel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1" name="Picture 1" descr="clearpixel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2" name="Picture 1" descr="clearpixel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3" name="Picture 47" descr="clearpixel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4" name="Picture 1" descr="clearpixel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5" name="Picture 1" descr="clearpixel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6" name="Picture 1" descr="clearpixel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7" name="Picture 47" descr="clearpixel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8" name="Picture 1" descr="clearpixel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69" name="Picture 1" descr="clearpixel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0" name="Picture 1" descr="clearpixel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1" name="Picture 47" descr="clearpixel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2" name="Picture 1" descr="clearpixel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3" name="Picture 1" descr="clearpixel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4" name="Picture 1" descr="clearpixel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5" name="Picture 47" descr="clearpixel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6" name="Picture 1" descr="clearpixel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7" name="Picture 1" descr="clearpixel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8" name="Picture 1" descr="clearpixel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79" name="Picture 47" descr="clearpixel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0" name="Picture 1" descr="clearpixel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1" name="Picture 1" descr="clearpixel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2" name="Picture 1" descr="clearpixel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3" name="Picture 47" descr="clearpixel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4" name="Picture 1" descr="clearpixel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5" name="Picture 1" descr="clearpixel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6" name="Picture 1" descr="clearpixel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7" name="Picture 47" descr="clearpixel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8" name="Picture 1" descr="clearpixel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89" name="Picture 1" descr="clearpixel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0" name="Picture 1" descr="clearpixel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1" name="Picture 47" descr="clearpixel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2" name="Picture 1" descr="clearpixel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3" name="Picture 1" descr="clearpixel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4" name="Picture 1" descr="clearpixel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5" name="Picture 47" descr="clearpixel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6" name="Picture 1" descr="clearpixel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7" name="Picture 1" descr="clearpixel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8" name="Picture 1" descr="clearpixel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499" name="Picture 47" descr="clearpixel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0" name="Picture 1" descr="clearpixel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1" name="Picture 1" descr="clearpixel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2" name="Picture 1" descr="clearpixel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3" name="Picture 47" descr="clearpixel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4" name="Picture 1" descr="clearpixel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5" name="Picture 1" descr="clearpixel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6" name="Picture 1" descr="clearpixel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7" name="Picture 47" descr="clearpixel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8" name="Picture 1" descr="clearpixel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09" name="Picture 1" descr="clearpixel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0" name="Picture 1" descr="clearpixel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1" name="Picture 47" descr="clearpixel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2" name="Picture 1" descr="clearpixel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3" name="Picture 1" descr="clearpixel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4" name="Picture 1" descr="clearpixel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5" name="Picture 47" descr="clearpixel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6" name="Picture 1" descr="clearpixel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7" name="Picture 1" descr="clearpixel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8" name="Picture 1" descr="clearpixel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19" name="Picture 47" descr="clearpixel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0" name="Picture 1" descr="clearpixel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1" name="Picture 1" descr="clearpixel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2" name="Picture 1" descr="clearpixel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3" name="Picture 47" descr="clearpixel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4" name="Picture 1" descr="clearpixel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5" name="Picture 1" descr="clearpixel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6" name="Picture 1" descr="clearpixel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7" name="Picture 47" descr="clearpixel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8" name="Picture 1" descr="clearpixel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29" name="Picture 1" descr="clearpixel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0" name="Picture 1" descr="clearpixel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1" name="Picture 47" descr="clearpixel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2" name="Picture 1" descr="clearpixel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3" name="Picture 1" descr="clearpixel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4" name="Picture 1" descr="clearpixel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5" name="Picture 47" descr="clearpixel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6" name="Picture 1" descr="clearpixel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7" name="Picture 1" descr="clearpixel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8" name="Picture 1" descr="clearpixel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39" name="Picture 47" descr="clearpixel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0" name="Picture 1" descr="clearpixel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1" name="Picture 1" descr="clearpixel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2" name="Picture 1" descr="clearpixel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3" name="Picture 47" descr="clearpixel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4" name="Picture 1" descr="clearpixel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5" name="Picture 1" descr="clearpixel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6" name="Picture 1" descr="clearpixel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7" name="Picture 47" descr="clearpixel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8" name="Picture 1" descr="clearpixel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49" name="Picture 1" descr="clearpixel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685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0" name="Picture 1" descr="clearpixel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1" name="Picture 47" descr="clearpixel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2" name="Picture 1" descr="clearpixel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3" name="Picture 1" descr="clearpixel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4" name="Picture 1" descr="clearpixel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5" name="Picture 47" descr="clearpixel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6" name="Picture 1" descr="clearpixel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7" name="Picture 1" descr="clearpixel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689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8" name="Picture 1" descr="clearpixel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59" name="Picture 47" descr="clearpixel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0" name="Picture 1" descr="clearpixel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1" name="Picture 1" descr="clearpixel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2" name="Picture 1" descr="clearpixel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3" name="Picture 47" descr="clearpixel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4" name="Picture 1" descr="clearpixel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5" name="Picture 1" descr="clearpixel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6" name="Picture 1" descr="clearpixel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7" name="Picture 47" descr="clearpixel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8" name="Picture 1" descr="clearpixel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69" name="Picture 1" descr="clearpixel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0" name="Picture 1" descr="clearpixel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1" name="Picture 47" descr="clearpixel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2" name="Picture 1" descr="clearpixel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3" name="Picture 1" descr="clearpixel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4" name="Picture 1" descr="clearpixel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5" name="Picture 47" descr="clearpixel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6" name="Picture 1" descr="clearpixel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7" name="Picture 1" descr="clearpixel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8" name="Picture 1" descr="clearpixel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79" name="Picture 47" descr="clearpixel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0" name="Picture 1" descr="clearpixel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1" name="Picture 1" descr="clearpixel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2" name="Picture 1" descr="clearpixel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3" name="Picture 47" descr="clearpixel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4" name="Picture 1" descr="clearpixel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5" name="Picture 1" descr="clearpixel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6" name="Picture 1" descr="clearpixel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7" name="Picture 47" descr="clearpixel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8" name="Picture 1" descr="clearpixel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89" name="Picture 1" descr="clearpixel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0" name="Picture 1" descr="clearpixel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1" name="Picture 47" descr="clearpixel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2" name="Picture 1" descr="clearpixel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3" name="Picture 1" descr="clearpixel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4" name="Picture 1" descr="clearpixel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5" name="Picture 47" descr="clearpixel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6" name="Picture 1" descr="clearpixel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7" name="Picture 1" descr="clearpixel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8" name="Picture 1" descr="clearpixel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599" name="Picture 47" descr="clearpixel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0" name="Picture 1" descr="clearpixel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1" name="Picture 1" descr="clearpixel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2" name="Picture 1" descr="clearpixel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3" name="Picture 47" descr="clearpixel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4" name="Picture 1" descr="clearpixel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5" name="Picture 1" descr="clearpixel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6" name="Picture 1" descr="clearpixel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7" name="Picture 47" descr="clearpixel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8" name="Picture 1" descr="clearpixel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09" name="Picture 1" descr="clearpixel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0" name="Picture 1" descr="clearpixel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1" name="Picture 47" descr="clearpixel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2" name="Picture 1" descr="clearpixel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3" name="Picture 1" descr="clearpixel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4" name="Picture 1" descr="clearpixel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5" name="Picture 47" descr="clearpixel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6" name="Picture 1" descr="clearpixel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7" name="Picture 1" descr="clearpixel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8" name="Picture 1" descr="clearpixel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19" name="Picture 47" descr="clearpixel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0" name="Picture 1" descr="clearpixel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1" name="Picture 1" descr="clearpixel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2" name="Picture 1" descr="clearpixel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3" name="Picture 47" descr="clearpixel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4" name="Picture 1" descr="clearpixel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5" name="Picture 1" descr="clearpixel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6" name="Picture 1" descr="clearpixel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7" name="Picture 47" descr="clearpixel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8" name="Picture 1" descr="clearpixel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29" name="Picture 1" descr="clearpixel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0" name="Picture 1" descr="clearpixel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1" name="Picture 47" descr="clearpixel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2" name="Picture 1" descr="clearpixel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3" name="Picture 1" descr="clearpixel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4" name="Picture 1" descr="clearpixel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5" name="Picture 47" descr="clearpixel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6" name="Picture 1" descr="clearpixel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7" name="Picture 1" descr="clearpixel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8" name="Picture 1" descr="clearpixel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39" name="Picture 47" descr="clearpixel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0" name="Picture 1" descr="clearpixel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1" name="Picture 1" descr="clearpixel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2" name="Picture 1" descr="clearpixel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3" name="Picture 47" descr="clearpixel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4" name="Picture 1" descr="clearpixel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5" name="Picture 1" descr="clearpixel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6" name="Picture 1" descr="clearpixel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7" name="Picture 47" descr="clearpixel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8" name="Picture 1" descr="clearpixel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49" name="Picture 1" descr="clearpixel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0" name="Picture 1" descr="clearpixel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1" name="Picture 47" descr="clearpixel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2" name="Picture 1" descr="clearpixel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3" name="Picture 1" descr="clearpixel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4" name="Picture 1" descr="clearpixel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5" name="Picture 47" descr="clearpixel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6" name="Picture 1" descr="clearpixel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7" name="Picture 1" descr="clearpixel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869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8" name="Picture 1" descr="clearpixel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59" name="Picture 47" descr="clearpixel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0" name="Picture 1" descr="clearpixel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1" name="Picture 1" descr="clearpixel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2" name="Picture 1" descr="clearpixel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3" name="Picture 47" descr="clearpixel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4" name="Picture 1" descr="clearpixel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5" name="Picture 1" descr="clearpixel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0314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6" name="Picture 1" descr="clearpixel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7" name="Picture 47" descr="clearpixel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8" name="Picture 1" descr="clearpixel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69" name="Picture 1" descr="clearpixel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0" name="Picture 1" descr="clearpixel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1" name="Picture 47" descr="clearpixel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2" name="Picture 1" descr="clearpixel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3" name="Picture 1" descr="clearpixel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4" name="Picture 1" descr="clearpixel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5" name="Picture 47" descr="clearpixel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6" name="Picture 1" descr="clearpixel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7" name="Picture 1" descr="clearpixel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8" name="Picture 1" descr="clearpixel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79" name="Picture 47" descr="clearpixel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0" name="Picture 1" descr="clearpixel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1" name="Picture 1" descr="clearpixel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2" name="Picture 1" descr="clearpixel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3" name="Picture 47" descr="clearpixel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4" name="Picture 1" descr="clearpixel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5" name="Picture 1" descr="clearpixel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6" name="Picture 1" descr="clearpixel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7" name="Picture 47" descr="clearpixel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8" name="Picture 1" descr="clearpixel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89" name="Picture 1" descr="clearpixel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0" name="Picture 1" descr="clearpixel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1" name="Picture 47" descr="clearpixel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2" name="Picture 1" descr="clearpixel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3" name="Picture 1" descr="clearpixel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4" name="Picture 1" descr="clearpixel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5" name="Picture 47" descr="clearpixel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6" name="Picture 1" descr="clearpixel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7" name="Picture 1" descr="clearpixel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8" name="Picture 1" descr="clearpixel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699" name="Picture 47" descr="clearpixel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0" name="Picture 1" descr="clearpixel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1" name="Picture 1" descr="clearpixel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2" name="Picture 1" descr="clearpixel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3" name="Picture 47" descr="clearpixel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4" name="Picture 1" descr="clearpixel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5" name="Picture 1" descr="clearpixel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6" name="Picture 1" descr="clearpixel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7" name="Picture 47" descr="clearpixel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8" name="Picture 1" descr="clearpixel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09" name="Picture 1" descr="clearpixel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0" name="Picture 1" descr="clearpixel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1" name="Picture 47" descr="clearpixel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2" name="Picture 1" descr="clearpixel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3" name="Picture 1" descr="clearpixel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4" name="Picture 1" descr="clearpixel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5" name="Picture 47" descr="clearpixel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6" name="Picture 1" descr="clearpixel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7" name="Picture 1" descr="clearpixel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8" name="Picture 1" descr="clearpixel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19" name="Picture 47" descr="clearpixel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0" name="Picture 1" descr="clearpixel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1" name="Picture 1" descr="clearpixel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2" name="Picture 1" descr="clearpixel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3" name="Picture 47" descr="clearpixel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4" name="Picture 1" descr="clearpixel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5" name="Picture 1" descr="clearpixel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6" name="Picture 1" descr="clearpixel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7" name="Picture 47" descr="clearpixel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8" name="Picture 1" descr="clearpixel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29" name="Picture 1" descr="clearpixel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0" name="Picture 1" descr="clearpixel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1" name="Picture 47" descr="clearpixel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2" name="Picture 1" descr="clearpixel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3" name="Picture 1" descr="clearpixel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4" name="Picture 1" descr="clearpixel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5" name="Picture 47" descr="clearpixel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6" name="Picture 1" descr="clearpixel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7" name="Picture 1" descr="clearpixel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8" name="Picture 1" descr="clearpixel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39" name="Picture 47" descr="clearpixel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0" name="Picture 1" descr="clearpixel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1" name="Picture 1" descr="clearpixel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2" name="Picture 1" descr="clearpixel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3" name="Picture 47" descr="clearpixel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4" name="Picture 1" descr="clearpixel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5" name="Picture 1" descr="clearpixel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6" name="Picture 1" descr="clearpixel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7" name="Picture 47" descr="clearpixel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8" name="Picture 1" descr="clearpixel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49" name="Picture 1" descr="clearpixel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0" name="Picture 1" descr="clearpixel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1" name="Picture 47" descr="clearpixel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2" name="Picture 1" descr="clearpixel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3" name="Picture 1" descr="clearpixel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4" name="Picture 1" descr="clearpixel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5" name="Picture 47" descr="clearpixel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6" name="Picture 1" descr="clearpixel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7" name="Picture 1" descr="clearpixel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8" name="Picture 1" descr="clearpixel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59" name="Picture 47" descr="clearpixel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0" name="Picture 1" descr="clearpixel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1" name="Picture 1" descr="clearpixel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2" name="Picture 1" descr="clearpixel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3" name="Picture 47" descr="clearpixel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4" name="Picture 1" descr="clearpixel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5" name="Picture 1" descr="clearpixel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982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6" name="Picture 1" descr="clearpixel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7" name="Picture 47" descr="clearpixel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8" name="Picture 1" descr="clearpixel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69" name="Picture 1" descr="clearpixel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0" name="Picture 1" descr="clearpixel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1" name="Picture 47" descr="clearpixel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2" name="Picture 1" descr="clearpixel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3" name="Picture 1" descr="clearpixel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4" name="Picture 1" descr="clearpixel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5" name="Picture 47" descr="clearpixel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6" name="Picture 1" descr="clearpixel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7" name="Picture 1" descr="clearpixel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8" name="Picture 1" descr="clearpixel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79" name="Picture 47" descr="clearpixel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0" name="Picture 1" descr="clearpixel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1" name="Picture 1" descr="clearpixel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2" name="Picture 1" descr="clearpixel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3" name="Picture 47" descr="clearpixel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4" name="Picture 1" descr="clearpixel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5" name="Picture 1" descr="clearpixel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6" name="Picture 1" descr="clearpixel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7" name="Picture 47" descr="clearpixel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8" name="Picture 1" descr="clearpixel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89" name="Picture 1" descr="clearpixel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0" name="Picture 1" descr="clearpixel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1" name="Picture 47" descr="clearpixel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2" name="Picture 1" descr="clearpixel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3" name="Picture 1" descr="clearpixel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4" name="Picture 1" descr="clearpixel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5" name="Picture 47" descr="clearpixel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6" name="Picture 1" descr="clearpixel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7" name="Picture 1" descr="clearpixel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8" name="Picture 1" descr="clearpixel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799" name="Picture 47" descr="clearpixel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0" name="Picture 1" descr="clearpixel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1" name="Picture 1" descr="clearpixel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2" name="Picture 1" descr="clearpixel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3" name="Picture 47" descr="clearpixel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4" name="Picture 1" descr="clearpixel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5" name="Picture 1" descr="clearpixel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6" name="Picture 1" descr="clearpixel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7" name="Picture 47" descr="clearpixel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8" name="Picture 1" descr="clearpixel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09" name="Picture 1" descr="clearpixel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0" name="Picture 1" descr="clearpixel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1" name="Picture 47" descr="clearpixel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2" name="Picture 1" descr="clearpixel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3" name="Picture 1" descr="clearpixel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4" name="Picture 1" descr="clearpixel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5" name="Picture 47" descr="clearpixel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6" name="Picture 1" descr="clearpixel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7" name="Picture 1" descr="clearpixel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8" name="Picture 1" descr="clearpixel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19" name="Picture 47" descr="clearpixel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0" name="Picture 1" descr="clearpixel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1" name="Picture 1" descr="clearpixel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2" name="Picture 1" descr="clearpixel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3" name="Picture 47" descr="clearpixel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4" name="Picture 1" descr="clearpixel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5" name="Picture 1" descr="clearpixel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6" name="Picture 1" descr="clearpixel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7" name="Picture 47" descr="clearpixel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8" name="Picture 1" descr="clearpixel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29" name="Picture 1" descr="clearpixel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0" name="Picture 1" descr="clearpixel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1" name="Picture 47" descr="clearpixel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2" name="Picture 1" descr="clearpixel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3" name="Picture 1" descr="clearpixel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4" name="Picture 1" descr="clearpixel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5" name="Picture 47" descr="clearpixel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6" name="Picture 1" descr="clearpixel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7" name="Picture 1" descr="clearpixel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8" name="Picture 1" descr="clearpixel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39" name="Picture 47" descr="clearpixel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0" name="Picture 1" descr="clearpixel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1" name="Picture 1" descr="clearpixel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2" name="Picture 1" descr="clearpixel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3" name="Picture 47" descr="clearpixel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4" name="Picture 1" descr="clearpixel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5" name="Picture 1" descr="clearpixel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6" name="Picture 1" descr="clearpixel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7" name="Picture 47" descr="clearpixel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8" name="Picture 1" descr="clearpixel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49" name="Picture 1" descr="clearpixel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0" name="Picture 1" descr="clearpixel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1" name="Picture 47" descr="clearpixel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2" name="Picture 1" descr="clearpixel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3" name="Picture 1" descr="clearpixel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4" name="Picture 1" descr="clearpixel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5" name="Picture 47" descr="clearpixel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6" name="Picture 1" descr="clearpixel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7" name="Picture 1" descr="clearpixel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8" name="Picture 1" descr="clearpixel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59" name="Picture 47" descr="clearpixel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60" name="Picture 1" descr="clearpixel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61" name="Picture 1" descr="clearpixel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62" name="Picture 1" descr="clearpixel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63" name="Picture 47" descr="clearpixel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64" name="Picture 1" descr="clearpixel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865" name="Picture 1" descr="clearpixel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66" name="Picture 1" descr="clearpixel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67" name="Picture 47" descr="clearpixel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68" name="Picture 1" descr="clearpixel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69" name="Picture 1" descr="clearpixel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70" name="Picture 1" descr="clearpixel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71" name="Picture 47" descr="clearpixel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72" name="Picture 1" descr="clearpixel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73" name="Picture 1" descr="clearpixel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83117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74" name="Picture 1" descr="clearpixel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75" name="Picture 47" descr="clearpixel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76" name="Picture 1" descr="clearpixel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77" name="Picture 1" descr="clearpixel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78" name="Picture 1" descr="clearpixel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79" name="Picture 47" descr="clearpixel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80" name="Picture 1" descr="clearpixel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81" name="Picture 1" descr="clearpixel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82" name="Picture 1" descr="clearpixel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83" name="Picture 47" descr="clearpixel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84" name="Picture 1" descr="clearpixel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85" name="Picture 1" descr="clearpixel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86" name="Picture 1" descr="clearpixel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87" name="Picture 47" descr="clearpixel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88" name="Picture 1" descr="clearpixel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89" name="Picture 1" descr="clearpixel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90" name="Picture 1" descr="clearpixel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91" name="Picture 47" descr="clearpixel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92" name="Picture 1" descr="clearpixel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93" name="Picture 1" descr="clearpixel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94" name="Picture 1" descr="clearpixel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95" name="Picture 47" descr="clearpixel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96" name="Picture 1" descr="clearpixel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97" name="Picture 1" descr="clearpixel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98" name="Picture 1" descr="clearpixel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899" name="Picture 47" descr="clearpixel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00" name="Picture 1" descr="clearpixel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01" name="Picture 1" descr="clearpixel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02" name="Picture 1" descr="clearpixel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03" name="Picture 47" descr="clearpixel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04" name="Picture 1" descr="clearpixel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05" name="Picture 1" descr="clearpixel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06" name="Picture 1" descr="clearpixel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07" name="Picture 47" descr="clearpixel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08" name="Picture 1" descr="clearpixel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09" name="Picture 1" descr="clearpixel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10" name="Picture 1" descr="clearpixel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11" name="Picture 47" descr="clearpixel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12" name="Picture 1" descr="clearpixel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13" name="Picture 1" descr="clearpixel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14" name="Picture 1" descr="clearpixel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15" name="Picture 47" descr="clearpixel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16" name="Picture 1" descr="clearpixel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17" name="Picture 1" descr="clearpixel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18" name="Picture 1" descr="clearpixel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19" name="Picture 47" descr="clearpixel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20" name="Picture 1" descr="clearpixel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21" name="Picture 1" descr="clearpixel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22" name="Picture 1" descr="clearpixel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23" name="Picture 47" descr="clearpixel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24" name="Picture 1" descr="clearpixel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25" name="Picture 1" descr="clearpixel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26" name="Picture 1" descr="clearpixel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27" name="Picture 47" descr="clearpixel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28" name="Picture 1" descr="clearpixel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29" name="Picture 1" descr="clearpixel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30" name="Picture 1" descr="clearpixel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31" name="Picture 47" descr="clearpixel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32" name="Picture 1" descr="clearpixel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33" name="Picture 1" descr="clearpixel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34" name="Picture 1" descr="clearpixel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35" name="Picture 47" descr="clearpixel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36" name="Picture 1" descr="clearpixel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37" name="Picture 1" descr="clearpixel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38" name="Picture 1" descr="clearpixel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39" name="Picture 47" descr="clearpixel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40" name="Picture 1" descr="clearpixel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41" name="Picture 1" descr="clearpixel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42" name="Picture 1" descr="clearpixel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43" name="Picture 47" descr="clearpixel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44" name="Picture 1" descr="clearpixel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45" name="Picture 1" descr="clearpixel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46" name="Picture 1" descr="clearpixel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47" name="Picture 47" descr="clearpixel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48" name="Picture 1" descr="clearpixel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49" name="Picture 1" descr="clearpixel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50" name="Picture 1" descr="clearpixel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51" name="Picture 47" descr="clearpixel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52" name="Picture 1" descr="clearpixel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53" name="Picture 1" descr="clearpixel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54" name="Picture 1" descr="clearpixel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55" name="Picture 47" descr="clearpixel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56" name="Picture 1" descr="clearpixel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57" name="Picture 1" descr="clearpixel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58" name="Picture 1" descr="clearpixel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59" name="Picture 47" descr="clearpixel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60" name="Picture 1" descr="clearpixel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61" name="Picture 1" descr="clearpixel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62" name="Picture 1" descr="clearpixel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63" name="Picture 47" descr="clearpixel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64" name="Picture 1" descr="clearpixel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65" name="Picture 1" descr="clearpixel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66" name="Picture 1" descr="clearpixel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67" name="Picture 47" descr="clearpixel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68" name="Picture 1" descr="clearpixel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69" name="Picture 1" descr="clearpixel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70" name="Picture 1" descr="clearpixel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71" name="Picture 47" descr="clearpixel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72" name="Picture 1" descr="clearpixel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73" name="Picture 1" descr="clearpixel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313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74" name="Picture 1" descr="clearpixel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75" name="Picture 47" descr="clearpixel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76" name="Picture 1" descr="clearpixel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77" name="Picture 1" descr="clearpixel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78" name="Picture 1" descr="clearpixel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79" name="Picture 47" descr="clearpixel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80" name="Picture 1" descr="clearpixel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81" name="Picture 1" descr="clearpixel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16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82" name="Picture 1" descr="clearpixel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83" name="Picture 47" descr="clearpixel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84" name="Picture 1" descr="clearpixel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85" name="Picture 1" descr="clearpixel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86" name="Picture 1" descr="clearpixel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87" name="Picture 47" descr="clearpixel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88" name="Picture 1" descr="clearpixel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89" name="Picture 1" descr="clearpixel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90" name="Picture 1" descr="clearpixel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91" name="Picture 47" descr="clearpixel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92" name="Picture 1" descr="clearpixel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93" name="Picture 1" descr="clearpixel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94" name="Picture 1" descr="clearpixel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95" name="Picture 47" descr="clearpixel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96" name="Picture 1" descr="clearpixel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97" name="Picture 1" descr="clearpixel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98" name="Picture 1" descr="clearpixel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999" name="Picture 47" descr="clearpixel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00" name="Picture 1" descr="clearpixel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01" name="Picture 1" descr="clearpixel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02" name="Picture 1" descr="clearpixel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03" name="Picture 47" descr="clearpixel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04" name="Picture 1" descr="clearpixel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05" name="Picture 1" descr="clearpixel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06" name="Picture 1" descr="clearpixel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07" name="Picture 47" descr="clearpixel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08" name="Picture 1" descr="clearpixel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09" name="Picture 1" descr="clearpixel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10" name="Picture 1" descr="clearpixel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11" name="Picture 47" descr="clearpixel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12" name="Picture 1" descr="clearpixel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13" name="Picture 1" descr="clearpixel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14" name="Picture 1" descr="clearpixel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15" name="Picture 47" descr="clearpixel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16" name="Picture 1" descr="clearpixel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17" name="Picture 1" descr="clearpixel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18" name="Picture 1" descr="clearpixel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19" name="Picture 47" descr="clearpixel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20" name="Picture 1" descr="clearpixel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21" name="Picture 1" descr="clearpixel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22" name="Picture 1" descr="clearpixel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23" name="Picture 47" descr="clearpixel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24" name="Picture 1" descr="clearpixel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25" name="Picture 1" descr="clearpixel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26" name="Picture 1" descr="clearpixel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27" name="Picture 47" descr="clearpixel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28" name="Picture 1" descr="clearpixel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29" name="Picture 1" descr="clearpixel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30" name="Picture 1" descr="clearpixel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31" name="Picture 47" descr="clearpixel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32" name="Picture 1" descr="clearpixel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33" name="Picture 1" descr="clearpixel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34" name="Picture 1" descr="clearpixel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35" name="Picture 47" descr="clearpixel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36" name="Picture 1" descr="clearpixel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37" name="Picture 1" descr="clearpixel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38" name="Picture 1" descr="clearpixel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39" name="Picture 47" descr="clearpixel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40" name="Picture 1" descr="clearpixel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41" name="Picture 1" descr="clearpixel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42" name="Picture 1" descr="clearpixel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43" name="Picture 47" descr="clearpixel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44" name="Picture 1" descr="clearpixel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45" name="Picture 1" descr="clearpixel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46" name="Picture 1" descr="clearpixel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47" name="Picture 47" descr="clearpixel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48" name="Picture 1" descr="clearpixel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49" name="Picture 1" descr="clearpixel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50" name="Picture 1" descr="clearpixel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51" name="Picture 47" descr="clearpixel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52" name="Picture 1" descr="clearpixel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53" name="Picture 1" descr="clearpixel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54" name="Picture 1" descr="clearpixel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55" name="Picture 47" descr="clearpixel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56" name="Picture 1" descr="clearpixel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57" name="Picture 1" descr="clearpixel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58" name="Picture 1" descr="clearpixel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59" name="Picture 47" descr="clearpixel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60" name="Picture 1" descr="clearpixel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61" name="Picture 1" descr="clearpixel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62" name="Picture 1" descr="clearpixel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63" name="Picture 47" descr="clearpixel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64" name="Picture 1" descr="clearpixel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65" name="Picture 1" descr="clearpixel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66" name="Picture 1" descr="clearpixel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67" name="Picture 47" descr="clearpixel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68" name="Picture 1" descr="clearpixel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69" name="Picture 1" descr="clearpixel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72" name="Picture 1" descr="clearpixel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73" name="Picture 47" descr="clearpixel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74" name="Picture 1" descr="clearpixel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75" name="Picture 1" descr="clearpixel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76" name="Picture 1" descr="clearpixel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77" name="Picture 47" descr="clearpixel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78" name="Picture 1" descr="clearpixel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79" name="Picture 1" descr="clearpixel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80" name="Picture 1" descr="clearpixel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81" name="Picture 47" descr="clearpixel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82" name="Picture 1" descr="clearpixel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83" name="Picture 1" descr="clearpixel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3180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84" name="Picture 1" descr="clearpixel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85" name="Picture 47" descr="clearpixel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86" name="Picture 1" descr="clearpixel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87" name="Picture 1" descr="clearpixel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88" name="Picture 1" descr="clearpixel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89" name="Picture 47" descr="clearpixel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90" name="Picture 1" descr="clearpixel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91" name="Picture 1" descr="clearpixel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92" name="Picture 1" descr="clearpixel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93" name="Picture 47" descr="clearpixel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94" name="Picture 1" descr="clearpixel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95" name="Picture 1" descr="clearpixel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96" name="Picture 1" descr="clearpixel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97" name="Picture 47" descr="clearpixel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98" name="Picture 1" descr="clearpixel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099" name="Picture 1" descr="clearpixel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00" name="Picture 1" descr="clearpixel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01" name="Picture 47" descr="clearpixel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02" name="Picture 1" descr="clearpixel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03" name="Picture 1" descr="clearpixel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04" name="Picture 1" descr="clearpixel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05" name="Picture 47" descr="clearpixel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06" name="Picture 1" descr="clearpixel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07" name="Picture 1" descr="clearpixel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08" name="Picture 1" descr="clearpixel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09" name="Picture 47" descr="clearpixel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10" name="Picture 1" descr="clearpixel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11" name="Picture 1" descr="clearpixel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12" name="Picture 1" descr="clearpixel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13" name="Picture 47" descr="clearpixel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14" name="Picture 1" descr="clearpixel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15" name="Picture 1" descr="clearpixel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16" name="Picture 1" descr="clearpixel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17" name="Picture 47" descr="clearpixel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18" name="Picture 1" descr="clearpixel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19" name="Picture 1" descr="clearpixel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20" name="Picture 1" descr="clearpixel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21" name="Picture 47" descr="clearpixel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22" name="Picture 1" descr="clearpixel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23" name="Picture 1" descr="clearpixel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24" name="Picture 1" descr="clearpixel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25" name="Picture 47" descr="clearpixel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26" name="Picture 1" descr="clearpixel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27" name="Picture 1" descr="clearpixel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28" name="Picture 1" descr="clearpixel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29" name="Picture 47" descr="clearpixel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30" name="Picture 1" descr="clearpixel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31" name="Picture 1" descr="clearpixel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32" name="Picture 1" descr="clearpixel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33" name="Picture 47" descr="clearpixel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34" name="Picture 1" descr="clearpixel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35" name="Picture 1" descr="clearpixel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38" name="Picture 1" descr="clearpixel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39" name="Picture 47" descr="clearpixel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40" name="Picture 1" descr="clearpixel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41" name="Picture 1" descr="clearpixel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42" name="Picture 1" descr="clearpixel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43" name="Picture 47" descr="clearpixel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44" name="Picture 1" descr="clearpixel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45" name="Picture 1" descr="clearpixel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46" name="Picture 1" descr="clearpixel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47" name="Picture 47" descr="clearpixel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48" name="Picture 1" descr="clearpixel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49" name="Picture 1" descr="clearpixel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50" name="Picture 1" descr="clearpixel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51" name="Picture 47" descr="clearpixel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52" name="Picture 1" descr="clearpixel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53" name="Picture 1" descr="clearpixel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54" name="Picture 1" descr="clearpixel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55" name="Picture 47" descr="clearpixel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56" name="Picture 1" descr="clearpixel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57" name="Picture 1" descr="clearpixel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58" name="Picture 1" descr="clearpixel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59" name="Picture 47" descr="clearpixel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60" name="Picture 1" descr="clearpixel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61" name="Picture 1" descr="clearpixel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62" name="Picture 1" descr="clearpixel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63" name="Picture 47" descr="clearpixel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64" name="Picture 1" descr="clearpixel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65" name="Picture 1" descr="clearpixel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66" name="Picture 1" descr="clearpixel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67" name="Picture 47" descr="clearpixel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68" name="Picture 1" descr="clearpixel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69" name="Picture 1" descr="clearpixel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70" name="Picture 1" descr="clearpixel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71" name="Picture 47" descr="clearpixel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72" name="Picture 1" descr="clearpixel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73" name="Picture 1" descr="clearpixel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74" name="Picture 1" descr="clearpixel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75" name="Picture 47" descr="clearpixel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76" name="Picture 1" descr="clearpixel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77" name="Picture 1" descr="clearpixel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78" name="Picture 1" descr="clearpixel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79" name="Picture 47" descr="clearpixel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80" name="Picture 1" descr="clearpixel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81" name="Picture 1" descr="clearpixel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82" name="Picture 1" descr="clearpixel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83" name="Picture 47" descr="clearpixel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84" name="Picture 1" descr="clearpixel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1185" name="Picture 1" descr="clearpixel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31325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371475</xdr:colOff>
      <xdr:row>0</xdr:row>
      <xdr:rowOff>9525</xdr:rowOff>
    </xdr:to>
    <xdr:pic>
      <xdr:nvPicPr>
        <xdr:cNvPr id="1186" name="Picture 1185" descr="http://www.mbtrailridingclub.ca/assets/images/autogen/clearpixel.gif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5697200"/>
          <a:ext cx="3714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0</xdr:row>
      <xdr:rowOff>57150</xdr:rowOff>
    </xdr:from>
    <xdr:ext cx="533400" cy="9525"/>
    <xdr:pic>
      <xdr:nvPicPr>
        <xdr:cNvPr id="1187" name="Picture 1" descr="clearpixel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4575" y="57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188" name="Picture 47" descr="clearpixel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189" name="Picture 1" descr="clearpixel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190" name="Picture 1" descr="clearpixel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191" name="Picture 1" descr="clearpixel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192" name="Picture 47" descr="clearpixel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193" name="Picture 1" descr="clearpixel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194" name="Picture 1" descr="clearpixel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195" name="Picture 1" descr="clearpixel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196" name="Picture 47" descr="clearpixel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197" name="Picture 1" descr="clearpixel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198" name="Picture 1" descr="clearpixel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199" name="Picture 1" descr="clearpixel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00" name="Picture 47" descr="clearpixel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01" name="Picture 1" descr="clearpixel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02" name="Picture 1" descr="clearpixel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03" name="Picture 1" descr="clearpixel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04" name="Picture 47" descr="clearpixel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05" name="Picture 1" descr="clearpixel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06" name="Picture 1" descr="clearpixel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07" name="Picture 1" descr="clearpixel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08" name="Picture 47" descr="clearpixel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09" name="Picture 1" descr="clearpixel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10" name="Picture 1" descr="clearpixel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11" name="Picture 1" descr="clearpixel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12" name="Picture 47" descr="clearpixel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13" name="Picture 1" descr="clearpixel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14" name="Picture 1" descr="clearpixel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15" name="Picture 1" descr="clearpixel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16" name="Picture 47" descr="clearpixel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17" name="Picture 1" descr="clearpixel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18" name="Picture 1" descr="clearpixel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19" name="Picture 1" descr="clearpixel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20" name="Picture 47" descr="clearpixel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21" name="Picture 1" descr="clearpixel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22" name="Picture 1" descr="clearpixel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23" name="Picture 1" descr="clearpixel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24" name="Picture 47" descr="clearpixel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25" name="Picture 1" descr="clearpixel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26" name="Picture 1" descr="clearpixel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27" name="Picture 1" descr="clearpixel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28" name="Picture 47" descr="clearpixel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29" name="Picture 1" descr="clearpixel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30" name="Picture 1" descr="clearpixel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31" name="Picture 1" descr="clearpixel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32" name="Picture 47" descr="clearpixel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33" name="Picture 1" descr="clearpixel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34" name="Picture 1" descr="clearpixel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35" name="Picture 1" descr="clearpixel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36" name="Picture 47" descr="clearpixel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37" name="Picture 1" descr="clearpixel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38" name="Picture 1" descr="clearpixel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39" name="Picture 1" descr="clearpixel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40" name="Picture 47" descr="clearpixel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41" name="Picture 1" descr="clearpixel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42" name="Picture 1" descr="clearpixel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43" name="Picture 1" descr="clearpixel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44" name="Picture 47" descr="clearpixel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45" name="Picture 1" descr="clearpixel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46" name="Picture 1" descr="clearpixel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47" name="Picture 1" descr="clearpixel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48" name="Picture 47" descr="clearpixel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49" name="Picture 1" descr="clearpixel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50" name="Picture 1" descr="clearpixel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51" name="Picture 1" descr="clearpixel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52" name="Picture 47" descr="clearpixel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53" name="Picture 1" descr="clearpixel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54" name="Picture 1" descr="clearpixel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55" name="Picture 1" descr="clearpixel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56" name="Picture 47" descr="clearpixel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57" name="Picture 1" descr="clearpixel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58" name="Picture 1" descr="clearpixel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59" name="Picture 1" descr="clearpixel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60" name="Picture 47" descr="clearpixel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61" name="Picture 1" descr="clearpixel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62" name="Picture 1" descr="clearpixel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63" name="Picture 1" descr="clearpixel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64" name="Picture 47" descr="clearpixel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65" name="Picture 1" descr="clearpixel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66" name="Picture 1" descr="clearpixel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67" name="Picture 1" descr="clearpixel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68" name="Picture 47" descr="clearpixel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69" name="Picture 1" descr="clearpixel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70" name="Picture 1" descr="clearpixel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71" name="Picture 1" descr="clearpixel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72" name="Picture 47" descr="clearpixel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73" name="Picture 1" descr="clearpixel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74" name="Picture 1" descr="clearpixel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75" name="Picture 1" descr="clearpixel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76" name="Picture 47" descr="clearpixel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77" name="Picture 1" descr="clearpixel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78" name="Picture 1" descr="clearpixel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79" name="Picture 1" descr="clearpixel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80" name="Picture 47" descr="clearpixel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81" name="Picture 1" descr="clearpixel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82" name="Picture 1" descr="clearpixel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83" name="Picture 1" descr="clearpixel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84" name="Picture 47" descr="clearpixel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85" name="Picture 1" descr="clearpixel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86" name="Picture 1" descr="clearpixel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87" name="Picture 1" descr="clearpixel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88" name="Picture 47" descr="clearpixel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89" name="Picture 1" descr="clearpixel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90" name="Picture 1" descr="clearpixel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91" name="Picture 1" descr="clearpixel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92" name="Picture 47" descr="clearpixel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93" name="Picture 1" descr="clearpixel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94" name="Picture 1" descr="clearpixel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95" name="Picture 1" descr="clearpixel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96" name="Picture 47" descr="clearpixel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97" name="Picture 1" descr="clearpixel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98" name="Picture 1" descr="clearpixel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299" name="Picture 1" descr="clearpixel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00" name="Picture 47" descr="clearpixel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01" name="Picture 1" descr="clearpixel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02" name="Picture 1" descr="clearpixel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03" name="Picture 1" descr="clearpixel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04" name="Picture 47" descr="clearpixel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05" name="Picture 1" descr="clearpixel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06" name="Picture 1" descr="clearpixel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07" name="Picture 1" descr="clearpixel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08" name="Picture 47" descr="clearpixel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09" name="Picture 1" descr="clearpixel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10" name="Picture 1" descr="clearpixel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11" name="Picture 1" descr="clearpixel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12" name="Picture 47" descr="clearpixel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13" name="Picture 1" descr="clearpixel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14" name="Picture 1" descr="clearpixel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15" name="Picture 1" descr="clearpixel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16" name="Picture 47" descr="clearpixel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17" name="Picture 1" descr="clearpixel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18" name="Picture 1" descr="clearpixel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19" name="Picture 1" descr="clearpixel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20" name="Picture 47" descr="clearpixel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21" name="Picture 1" descr="clearpixel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22" name="Picture 1" descr="clearpixel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23" name="Picture 1" descr="clearpixel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24" name="Picture 47" descr="clearpixel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25" name="Picture 1" descr="clearpixel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26" name="Picture 1" descr="clearpixel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27" name="Picture 1" descr="clearpixel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28" name="Picture 47" descr="clearpixel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29" name="Picture 1" descr="clearpixel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30" name="Picture 1" descr="clearpixel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31" name="Picture 1" descr="clearpixel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32" name="Picture 47" descr="clearpixel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33" name="Picture 1" descr="clearpixel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34" name="Picture 1" descr="clearpixel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35" name="Picture 1" descr="clearpixel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36" name="Picture 47" descr="clearpixel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37" name="Picture 1" descr="clearpixel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38" name="Picture 1" descr="clearpixel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39" name="Picture 1" descr="clearpixel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40" name="Picture 47" descr="clearpixel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41" name="Picture 1" descr="clearpixel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42" name="Picture 1" descr="clearpixel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43" name="Picture 1" descr="clearpixel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44" name="Picture 47" descr="clearpixel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45" name="Picture 1" descr="clearpixel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46" name="Picture 1" descr="clearpixel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47" name="Picture 1" descr="clearpixel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48" name="Picture 47" descr="clearpixel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49" name="Picture 1" descr="clearpixel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50" name="Picture 1" descr="clearpixel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51" name="Picture 1" descr="clearpixel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52" name="Picture 47" descr="clearpixel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53" name="Picture 1" descr="clearpixel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54" name="Picture 1" descr="clearpixel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55" name="Picture 1" descr="clearpixel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56" name="Picture 47" descr="clearpixel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57" name="Picture 1" descr="clearpixel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58" name="Picture 1" descr="clearpixel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59" name="Picture 1" descr="clearpixel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60" name="Picture 47" descr="clearpixel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61" name="Picture 1" descr="clearpixel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62" name="Picture 1" descr="clearpixel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63" name="Picture 1" descr="clearpixel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64" name="Picture 47" descr="clearpixel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65" name="Picture 1" descr="clearpixel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66" name="Picture 1" descr="clearpixel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67" name="Picture 1" descr="clearpixel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68" name="Picture 47" descr="clearpixel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69" name="Picture 1" descr="clearpixel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70" name="Picture 1" descr="clearpixel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71" name="Picture 1" descr="clearpixel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72" name="Picture 47" descr="clearpixel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73" name="Picture 1" descr="clearpixel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74" name="Picture 1" descr="clearpixel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75" name="Picture 1" descr="clearpixel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76" name="Picture 47" descr="clearpixel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77" name="Picture 1" descr="clearpixel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78" name="Picture 1" descr="clearpixel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79" name="Picture 1" descr="clearpixel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80" name="Picture 47" descr="clearpixel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81" name="Picture 1" descr="clearpixel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82" name="Picture 1" descr="clearpixel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83" name="Picture 1" descr="clearpixel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84" name="Picture 47" descr="clearpixel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85" name="Picture 1" descr="clearpixel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86" name="Picture 1" descr="clearpixel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87" name="Picture 1" descr="clearpixel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88" name="Picture 47" descr="clearpixel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89" name="Picture 1" descr="clearpixel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90" name="Picture 1" descr="clearpixel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91" name="Picture 1" descr="clearpixel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92" name="Picture 47" descr="clearpixel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93" name="Picture 1" descr="clearpixel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94" name="Picture 1" descr="clearpixel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95" name="Picture 1" descr="clearpixel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96" name="Picture 47" descr="clearpixel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97" name="Picture 1" descr="clearpixel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98" name="Picture 1" descr="clearpixel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399" name="Picture 1" descr="clearpixel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00" name="Picture 47" descr="clearpixel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01" name="Picture 1" descr="clearpixel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02" name="Picture 1" descr="clearpixel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03" name="Picture 1" descr="clearpixel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04" name="Picture 47" descr="clearpixel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05" name="Picture 1" descr="clearpixel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06" name="Picture 1" descr="clearpixel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07" name="Picture 1" descr="clearpixel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08" name="Picture 47" descr="clearpixel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09" name="Picture 1" descr="clearpixel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10" name="Picture 1" descr="clearpixel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11" name="Picture 1" descr="clearpixel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12" name="Picture 47" descr="clearpixel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13" name="Picture 1" descr="clearpixel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14" name="Picture 1" descr="clearpixel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15" name="Picture 1" descr="clearpixel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16" name="Picture 47" descr="clearpixel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17" name="Picture 1" descr="clearpixel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18" name="Picture 1" descr="clearpixel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19" name="Picture 1" descr="clearpixel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20" name="Picture 47" descr="clearpixel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21" name="Picture 1" descr="clearpixel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22" name="Picture 1" descr="clearpixel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23" name="Picture 1" descr="clearpixel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24" name="Picture 47" descr="clearpixel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25" name="Picture 1" descr="clearpixel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26" name="Picture 1" descr="clearpixel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27" name="Picture 1" descr="clearpixel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28" name="Picture 47" descr="clearpixel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29" name="Picture 1" descr="clearpixel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30" name="Picture 1" descr="clearpixel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31" name="Picture 1" descr="clearpixel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32" name="Picture 47" descr="clearpixel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33" name="Picture 1" descr="clearpixel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34" name="Picture 1" descr="clearpixel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35" name="Picture 1" descr="clearpixel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36" name="Picture 47" descr="clearpixel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37" name="Picture 1" descr="clearpixel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38" name="Picture 1" descr="clearpixel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39" name="Picture 1" descr="clearpixel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40" name="Picture 47" descr="clearpixel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41" name="Picture 1" descr="clearpixel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42" name="Picture 1" descr="clearpixel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43" name="Picture 1" descr="clearpixel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44" name="Picture 47" descr="clearpixel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45" name="Picture 1" descr="clearpixel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46" name="Picture 1" descr="clearpixel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47" name="Picture 1" descr="clearpixel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48" name="Picture 47" descr="clearpixel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49" name="Picture 1" descr="clearpixel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50" name="Picture 1" descr="clearpixel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51" name="Picture 1" descr="clearpixel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52" name="Picture 47" descr="clearpixel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53" name="Picture 1" descr="clearpixel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54" name="Picture 1" descr="clearpixel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55" name="Picture 1" descr="clearpixel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56" name="Picture 47" descr="clearpixel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57" name="Picture 1" descr="clearpixel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58" name="Picture 1" descr="clearpixel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59" name="Picture 1" descr="clearpixel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60" name="Picture 47" descr="clearpixel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61" name="Picture 1" descr="clearpixel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62" name="Picture 1" descr="clearpixel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63" name="Picture 1" descr="clearpixel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64" name="Picture 47" descr="clearpixel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65" name="Picture 1" descr="clearpixel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66" name="Picture 1" descr="clearpixel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67" name="Picture 1" descr="clearpixel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68" name="Picture 47" descr="clearpixel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69" name="Picture 1" descr="clearpixel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70" name="Picture 1" descr="clearpixel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71" name="Picture 1" descr="clearpixel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72" name="Picture 47" descr="clearpixel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73" name="Picture 1" descr="clearpixel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74" name="Picture 1" descr="clearpixel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75" name="Picture 1" descr="clearpixel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76" name="Picture 47" descr="clearpixel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77" name="Picture 1" descr="clearpixel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78" name="Picture 1" descr="clearpixel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79" name="Picture 1" descr="clearpixel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80" name="Picture 47" descr="clearpixel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81" name="Picture 1" descr="clearpixel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82" name="Picture 1" descr="clearpixel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83" name="Picture 1" descr="clearpixel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84" name="Picture 47" descr="clearpixel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85" name="Picture 1" descr="clearpixel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86" name="Picture 1" descr="clearpixel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87" name="Picture 1" descr="clearpixel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88" name="Picture 47" descr="clearpixel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89" name="Picture 1" descr="clearpixel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90" name="Picture 1" descr="clearpixel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91" name="Picture 1" descr="clearpixel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92" name="Picture 47" descr="clearpixel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93" name="Picture 1" descr="clearpixel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94" name="Picture 1" descr="clearpixel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95" name="Picture 1" descr="clearpixel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96" name="Picture 47" descr="clearpixel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97" name="Picture 1" descr="clearpixel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98" name="Picture 1" descr="clearpixel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499" name="Picture 1" descr="clearpixel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500" name="Picture 47" descr="clearpixel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501" name="Picture 1" descr="clearpixel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1502" name="Picture 1" descr="clearpixel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371475" cy="9525"/>
    <xdr:pic>
      <xdr:nvPicPr>
        <xdr:cNvPr id="1503" name="Picture 1502" descr="http://www.mbtrailridingclub.ca/assets/images/autogen/clearpixel.gif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0"/>
          <a:ext cx="3714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04" name="Picture 1" descr="clearpixel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05" name="Picture 47" descr="clearpixel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06" name="Picture 1" descr="clearpixel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07" name="Picture 1" descr="clearpixel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08" name="Picture 1" descr="clearpixel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09" name="Picture 47" descr="clearpixel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0" name="Picture 1" descr="clearpixel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1" name="Picture 1" descr="clearpixel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2" name="Picture 1" descr="clearpixel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3" name="Picture 47" descr="clearpixel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4" name="Picture 1" descr="clearpixel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5" name="Picture 1" descr="clearpixel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6" name="Picture 1" descr="clearpixel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7" name="Picture 47" descr="clearpixel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8" name="Picture 1" descr="clearpixel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19" name="Picture 1" descr="clearpixel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0" name="Picture 1" descr="clearpixel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1" name="Picture 47" descr="clearpixel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2" name="Picture 1" descr="clearpixel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3" name="Picture 1" descr="clearpixel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4" name="Picture 1" descr="clearpixel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5" name="Picture 47" descr="clearpixel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6" name="Picture 1" descr="clearpixel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7" name="Picture 1" descr="clearpixel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8" name="Picture 1" descr="clearpixel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29" name="Picture 47" descr="clearpixel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0" name="Picture 1" descr="clearpixel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1" name="Picture 1" descr="clearpixel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2" name="Picture 1" descr="clearpixel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3" name="Picture 47" descr="clearpixel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4" name="Picture 1" descr="clearpixel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5" name="Picture 1" descr="clearpixel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6" name="Picture 1" descr="clearpixel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7" name="Picture 47" descr="clearpixel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8" name="Picture 1" descr="clearpixel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39" name="Picture 1" descr="clearpixel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0" name="Picture 1" descr="clearpixel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1" name="Picture 47" descr="clearpixel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2" name="Picture 1" descr="clearpixel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3" name="Picture 1" descr="clearpixel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4" name="Picture 1" descr="clearpixel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5" name="Picture 47" descr="clearpixel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6" name="Picture 1" descr="clearpixel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7" name="Picture 1" descr="clearpixel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8" name="Picture 1" descr="clearpixel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49" name="Picture 47" descr="clearpixel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0" name="Picture 1" descr="clearpixel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1" name="Picture 1" descr="clearpixel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2" name="Picture 1" descr="clearpixel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3" name="Picture 47" descr="clearpixel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4" name="Picture 1" descr="clearpixel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5" name="Picture 1" descr="clearpixel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6" name="Picture 1" descr="clearpixel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7" name="Picture 47" descr="clearpixel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8" name="Picture 1" descr="clearpixel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59" name="Picture 1" descr="clearpixel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0" name="Picture 1" descr="clearpixel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1" name="Picture 47" descr="clearpixel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2" name="Picture 1" descr="clearpixel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3" name="Picture 1" descr="clearpixel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4" name="Picture 1" descr="clearpixel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5" name="Picture 47" descr="clearpixel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6" name="Picture 1" descr="clearpixel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7" name="Picture 1" descr="clearpixel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8" name="Picture 1" descr="clearpixel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69" name="Picture 47" descr="clearpixel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0" name="Picture 1" descr="clearpixel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1" name="Picture 1" descr="clearpixel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2" name="Picture 1" descr="clearpixel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3" name="Picture 47" descr="clearpixel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4" name="Picture 1" descr="clearpixel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5" name="Picture 1" descr="clearpixel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6" name="Picture 1" descr="clearpixel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7" name="Picture 47" descr="clearpixel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8" name="Picture 1" descr="clearpixel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79" name="Picture 1" descr="clearpixel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0" name="Picture 1" descr="clearpixel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1" name="Picture 47" descr="clearpixel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2" name="Picture 1" descr="clearpixel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3" name="Picture 1" descr="clearpixel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4" name="Picture 1" descr="clearpixel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5" name="Picture 47" descr="clearpixel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6" name="Picture 1" descr="clearpixel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7" name="Picture 1" descr="clearpixel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8" name="Picture 1" descr="clearpixel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89" name="Picture 47" descr="clearpixel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0" name="Picture 1" descr="clearpixel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1" name="Picture 1" descr="clearpixel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2" name="Picture 1" descr="clearpixel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3" name="Picture 47" descr="clearpixel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4" name="Picture 1" descr="clearpixel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5" name="Picture 1" descr="clearpixel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6" name="Picture 1" descr="clearpixel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7" name="Picture 47" descr="clearpixel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8" name="Picture 1" descr="clearpixel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599" name="Picture 1" descr="clearpixel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0" name="Picture 1" descr="clearpixel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1" name="Picture 47" descr="clearpixel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2" name="Picture 1" descr="clearpixel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3" name="Picture 1" descr="clearpixel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4" name="Picture 1" descr="clearpixel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5" name="Picture 47" descr="clearpixel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6" name="Picture 1" descr="clearpixel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7" name="Picture 1" descr="clearpixel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8" name="Picture 1" descr="clearpixel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09" name="Picture 47" descr="clearpixel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0" name="Picture 1" descr="clearpixel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1" name="Picture 1" descr="clearpixel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2" name="Picture 1" descr="clearpixel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3" name="Picture 47" descr="clearpixel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4" name="Picture 1" descr="clearpixel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5" name="Picture 1" descr="clearpixel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6" name="Picture 1" descr="clearpixel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7" name="Picture 47" descr="clearpixel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8" name="Picture 1" descr="clearpixel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19" name="Picture 1" descr="clearpixel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0" name="Picture 1" descr="clearpixel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1" name="Picture 47" descr="clearpixel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2" name="Picture 1" descr="clearpixel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3" name="Picture 1" descr="clearpixel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4" name="Picture 1" descr="clearpixel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5" name="Picture 47" descr="clearpixel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6" name="Picture 1" descr="clearpixel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7" name="Picture 1" descr="clearpixel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8" name="Picture 1" descr="clearpixel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29" name="Picture 47" descr="clearpixel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0" name="Picture 1" descr="clearpixel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1" name="Picture 1" descr="clearpixel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2" name="Picture 1" descr="clearpixel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3" name="Picture 47" descr="clearpixel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4" name="Picture 1" descr="clearpixel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5" name="Picture 1" descr="clearpixel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6" name="Picture 1" descr="clearpixel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7" name="Picture 47" descr="clearpixel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8" name="Picture 1" descr="clearpixel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39" name="Picture 1" descr="clearpixel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0" name="Picture 1" descr="clearpixel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1" name="Picture 47" descr="clearpixel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2" name="Picture 1" descr="clearpixel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3" name="Picture 1" descr="clearpixel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4" name="Picture 1" descr="clearpixel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5" name="Picture 47" descr="clearpixel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6" name="Picture 1" descr="clearpixel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7" name="Picture 1" descr="clearpixel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8" name="Picture 1" descr="clearpixel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49" name="Picture 47" descr="clearpixel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0" name="Picture 1" descr="clearpixel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1" name="Picture 1" descr="clearpixel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2" name="Picture 1" descr="clearpixel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3" name="Picture 47" descr="clearpixel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4" name="Picture 1" descr="clearpixel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5" name="Picture 1" descr="clearpixel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6" name="Picture 1" descr="clearpixel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7" name="Picture 47" descr="clearpixel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8" name="Picture 1" descr="clearpixel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59" name="Picture 1" descr="clearpixel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0" name="Picture 1" descr="clearpixel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1" name="Picture 47" descr="clearpixel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2" name="Picture 1" descr="clearpixel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3" name="Picture 1" descr="clearpixel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4" name="Picture 1" descr="clearpixel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5" name="Picture 47" descr="clearpixel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6" name="Picture 1" descr="clearpixel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7" name="Picture 1" descr="clearpixel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8" name="Picture 1" descr="clearpixel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69" name="Picture 47" descr="clearpixel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0" name="Picture 1" descr="clearpixel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1" name="Picture 1" descr="clearpixel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2" name="Picture 1" descr="clearpixel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3" name="Picture 47" descr="clearpixel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4" name="Picture 1" descr="clearpixel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5" name="Picture 1" descr="clearpixel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6" name="Picture 1" descr="clearpixel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7" name="Picture 47" descr="clearpixel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8" name="Picture 1" descr="clearpixel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79" name="Picture 1" descr="clearpixel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0" name="Picture 1" descr="clearpixel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1" name="Picture 47" descr="clearpixel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2" name="Picture 1" descr="clearpixel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3" name="Picture 1" descr="clearpixel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4" name="Picture 1" descr="clearpixel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5" name="Picture 47" descr="clearpixel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6" name="Picture 1" descr="clearpixel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7" name="Picture 1" descr="clearpixel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8" name="Picture 1" descr="clearpixel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89" name="Picture 47" descr="clearpixel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0" name="Picture 1" descr="clearpixel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1" name="Picture 1" descr="clearpixel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2" name="Picture 1" descr="clearpixel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3" name="Picture 47" descr="clearpixel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4" name="Picture 1" descr="clearpixel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5" name="Picture 1" descr="clearpixel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6" name="Picture 1" descr="clearpixel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7" name="Picture 47" descr="clearpixel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8" name="Picture 1" descr="clearpixel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699" name="Picture 1" descr="clearpixel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0" name="Picture 1" descr="clearpixel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1" name="Picture 47" descr="clearpixel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2" name="Picture 1" descr="clearpixel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3" name="Picture 1" descr="clearpixel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4" name="Picture 1" descr="clearpixel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5" name="Picture 47" descr="clearpixel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6" name="Picture 1" descr="clearpixel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7" name="Picture 1" descr="clearpixel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8" name="Picture 1" descr="clearpixel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09" name="Picture 47" descr="clearpixel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0" name="Picture 1" descr="clearpixel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1" name="Picture 1" descr="clearpixel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2" name="Picture 1" descr="clearpixel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3" name="Picture 47" descr="clearpixel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4" name="Picture 1" descr="clearpixel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5" name="Picture 1" descr="clearpixel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6" name="Picture 1" descr="clearpixel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7" name="Picture 47" descr="clearpixel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8" name="Picture 1" descr="clearpixel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19" name="Picture 1" descr="clearpixel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0" name="Picture 1" descr="clearpixel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1" name="Picture 47" descr="clearpixel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2" name="Picture 1" descr="clearpixel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3" name="Picture 1" descr="clearpixel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4" name="Picture 1" descr="clearpixel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5" name="Picture 47" descr="clearpixel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6" name="Picture 1" descr="clearpixel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7" name="Picture 1" descr="clearpixel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8" name="Picture 1" descr="clearpixel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29" name="Picture 47" descr="clearpixel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0" name="Picture 1" descr="clearpixel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1" name="Picture 1" descr="clearpixel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2" name="Picture 1" descr="clearpixel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3" name="Picture 47" descr="clearpixel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4" name="Picture 1" descr="clearpixel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5" name="Picture 1" descr="clearpixel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6" name="Picture 1" descr="clearpixel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7" name="Picture 47" descr="clearpixel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8" name="Picture 1" descr="clearpixel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39" name="Picture 1" descr="clearpixel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0" name="Picture 1" descr="clearpixel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1" name="Picture 47" descr="clearpixel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2" name="Picture 1" descr="clearpixel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3" name="Picture 1" descr="clearpixel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4" name="Picture 1" descr="clearpixel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5" name="Picture 47" descr="clearpixel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6" name="Picture 1" descr="clearpixel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7" name="Picture 1" descr="clearpixel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8" name="Picture 1" descr="clearpixel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49" name="Picture 47" descr="clearpixel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0" name="Picture 1" descr="clearpixel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1" name="Picture 1" descr="clearpixel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2" name="Picture 1" descr="clearpixel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3" name="Picture 47" descr="clearpixel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4" name="Picture 1" descr="clearpixel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5" name="Picture 1" descr="clearpixel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6" name="Picture 1" descr="clearpixel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7" name="Picture 47" descr="clearpixel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8" name="Picture 1" descr="clearpixel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59" name="Picture 1" descr="clearpixel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0" name="Picture 1" descr="clearpixel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1" name="Picture 47" descr="clearpixel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2" name="Picture 1" descr="clearpixel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3" name="Picture 1" descr="clearpixel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4" name="Picture 1" descr="clearpixel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5" name="Picture 47" descr="clearpixel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6" name="Picture 1" descr="clearpixel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7" name="Picture 1" descr="clearpixel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8" name="Picture 1" descr="clearpixel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69" name="Picture 47" descr="clearpixel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0" name="Picture 1" descr="clearpixel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1" name="Picture 1" descr="clearpixel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2" name="Picture 1" descr="clearpixel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3" name="Picture 47" descr="clearpixel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4" name="Picture 1" descr="clearpixel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5" name="Picture 1" descr="clearpixel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6" name="Picture 1" descr="clearpixel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7" name="Picture 47" descr="clearpixel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8" name="Picture 1" descr="clearpixel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79" name="Picture 1" descr="clearpixel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0" name="Picture 1" descr="clearpixel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1" name="Picture 47" descr="clearpixel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2" name="Picture 1" descr="clearpixel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3" name="Picture 1" descr="clearpixel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4" name="Picture 1" descr="clearpixel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5" name="Picture 47" descr="clearpixel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6" name="Picture 1" descr="clearpixel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7" name="Picture 1" descr="clearpixel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8" name="Picture 1" descr="clearpixel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89" name="Picture 47" descr="clearpixel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0" name="Picture 1" descr="clearpixel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1" name="Picture 1" descr="clearpixel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2" name="Picture 1" descr="clearpixel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3" name="Picture 47" descr="clearpixel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4" name="Picture 1" descr="clearpixel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5" name="Picture 1" descr="clearpixel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6" name="Picture 1" descr="clearpixel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7" name="Picture 47" descr="clearpixel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8" name="Picture 1" descr="clearpixel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799" name="Picture 1" descr="clearpixel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0" name="Picture 1" descr="clearpixel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1" name="Picture 47" descr="clearpixel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2" name="Picture 1" descr="clearpixel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3" name="Picture 1" descr="clearpixel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4" name="Picture 1" descr="clearpixel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5" name="Picture 47" descr="clearpixel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6" name="Picture 1" descr="clearpixel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7" name="Picture 1" descr="clearpixel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8" name="Picture 1" descr="clearpixel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09" name="Picture 47" descr="clearpixel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0" name="Picture 1" descr="clearpixel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1" name="Picture 1" descr="clearpixel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2" name="Picture 1" descr="clearpixel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3" name="Picture 47" descr="clearpixel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4" name="Picture 1" descr="clearpixel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5" name="Picture 1" descr="clearpixel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6" name="Picture 1" descr="clearpixel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7" name="Picture 47" descr="clearpixel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8" name="Picture 1" descr="clearpixel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19" name="Picture 1" descr="clearpixel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0" name="Picture 1" descr="clearpixel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1" name="Picture 47" descr="clearpixel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2" name="Picture 1" descr="clearpixel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3" name="Picture 1" descr="clearpixel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4" name="Picture 1" descr="clearpixel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5" name="Picture 47" descr="clearpixel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6" name="Picture 1" descr="clearpixel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7" name="Picture 1" descr="clearpixel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8" name="Picture 1" descr="clearpixel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29" name="Picture 47" descr="clearpixel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0" name="Picture 1" descr="clearpixel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1" name="Picture 1" descr="clearpixel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2" name="Picture 1" descr="clearpixel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3" name="Picture 47" descr="clearpixel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4" name="Picture 1" descr="clearpixel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5" name="Picture 1" descr="clearpixel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6" name="Picture 1" descr="clearpixel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7" name="Picture 47" descr="clearpixel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8" name="Picture 1" descr="clearpixel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39" name="Picture 1" descr="clearpixel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0" name="Picture 1" descr="clearpixel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1" name="Picture 47" descr="clearpixel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2" name="Picture 1" descr="clearpixel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3" name="Picture 1" descr="clearpixel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4" name="Picture 1" descr="clearpixel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5" name="Picture 47" descr="clearpixel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6" name="Picture 1" descr="clearpixel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7" name="Picture 1" descr="clearpixel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8" name="Picture 1" descr="clearpixel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49" name="Picture 47" descr="clearpixel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0" name="Picture 1" descr="clearpixel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1" name="Picture 1" descr="clearpixel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2" name="Picture 1" descr="clearpixel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3" name="Picture 47" descr="clearpixel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4" name="Picture 1" descr="clearpixel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5" name="Picture 1" descr="clearpixel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6" name="Picture 1" descr="clearpixel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7" name="Picture 47" descr="clearpixel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8" name="Picture 1" descr="clearpixel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59" name="Picture 1" descr="clearpixel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0" name="Picture 1" descr="clearpixel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1" name="Picture 47" descr="clearpixel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2" name="Picture 1" descr="clearpixel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3" name="Picture 1" descr="clearpixel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4" name="Picture 1" descr="clearpixel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5" name="Picture 47" descr="clearpixel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6" name="Picture 1" descr="clearpixel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7" name="Picture 1" descr="clearpixel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8" name="Picture 1" descr="clearpixel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69" name="Picture 47" descr="clearpixel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0" name="Picture 1" descr="clearpixel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1" name="Picture 1" descr="clearpixel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2" name="Picture 1" descr="clearpixel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3" name="Picture 47" descr="clearpixel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4" name="Picture 1" descr="clearpixel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5" name="Picture 1" descr="clearpixel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6" name="Picture 1" descr="clearpixel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7" name="Picture 47" descr="clearpixel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8" name="Picture 1" descr="clearpixel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79" name="Picture 1" descr="clearpixel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0" name="Picture 1" descr="clearpixel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1" name="Picture 47" descr="clearpixel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2" name="Picture 1" descr="clearpixel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3" name="Picture 1" descr="clearpixel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4" name="Picture 1" descr="clearpixel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5" name="Picture 47" descr="clearpixel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6" name="Picture 1" descr="clearpixel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7" name="Picture 1" descr="clearpixel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8" name="Picture 1" descr="clearpixel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89" name="Picture 47" descr="clearpixel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0" name="Picture 1" descr="clearpixel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1" name="Picture 1" descr="clearpixel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2" name="Picture 1" descr="clearpixel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3" name="Picture 47" descr="clearpixel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4" name="Picture 1" descr="clearpixel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5" name="Picture 1" descr="clearpixel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6" name="Picture 1" descr="clearpixel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7" name="Picture 47" descr="clearpixel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8" name="Picture 1" descr="clearpixel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899" name="Picture 1" descr="clearpixel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0" name="Picture 1" descr="clearpixel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1" name="Picture 47" descr="clearpixel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2" name="Picture 1" descr="clearpixel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3" name="Picture 1" descr="clearpixel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4" name="Picture 1" descr="clearpixel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5" name="Picture 47" descr="clearpixel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6" name="Picture 1" descr="clearpixel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7" name="Picture 1" descr="clearpixel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8" name="Picture 1" descr="clearpixel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09" name="Picture 47" descr="clearpixel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0" name="Picture 1" descr="clearpixel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1" name="Picture 1" descr="clearpixel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2" name="Picture 1" descr="clearpixel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3" name="Picture 47" descr="clearpixel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4" name="Picture 1" descr="clearpixel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5" name="Picture 1" descr="clearpixel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6" name="Picture 1" descr="clearpixel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7" name="Picture 47" descr="clearpixel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8" name="Picture 1" descr="clearpixel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19" name="Picture 1" descr="clearpixel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0" name="Picture 1" descr="clearpixel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1" name="Picture 47" descr="clearpixel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2" name="Picture 1" descr="clearpixel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3" name="Picture 1" descr="clearpixel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4" name="Picture 1" descr="clearpixel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5" name="Picture 47" descr="clearpixel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6" name="Picture 1" descr="clearpixel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7" name="Picture 1" descr="clearpixel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8" name="Picture 1" descr="clearpixel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29" name="Picture 47" descr="clearpixel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0" name="Picture 1" descr="clearpixel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1" name="Picture 1" descr="clearpixel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2" name="Picture 1" descr="clearpixel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3" name="Picture 47" descr="clearpixel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4" name="Picture 1" descr="clearpixel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5" name="Picture 1" descr="clearpixel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6" name="Picture 1" descr="clearpixel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7" name="Picture 47" descr="clearpixel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8" name="Picture 1" descr="clearpixel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39" name="Picture 1" descr="clearpixel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0" name="Picture 1" descr="clearpixel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1" name="Picture 47" descr="clearpixel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2" name="Picture 1" descr="clearpixel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3" name="Picture 1" descr="clearpixel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4" name="Picture 1" descr="clearpixel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5" name="Picture 47" descr="clearpixel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6" name="Picture 1" descr="clearpixel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7" name="Picture 1" descr="clearpixel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8" name="Picture 1" descr="clearpixel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49" name="Picture 47" descr="clearpixel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0" name="Picture 1" descr="clearpixel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1" name="Picture 1" descr="clearpixel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2" name="Picture 1" descr="clearpixel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3" name="Picture 47" descr="clearpixel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4" name="Picture 1" descr="clearpixel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5" name="Picture 1" descr="clearpixel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6" name="Picture 1" descr="clearpixel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7" name="Picture 47" descr="clearpixel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8" name="Picture 1" descr="clearpixel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59" name="Picture 1" descr="clearpixel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0" name="Picture 1" descr="clearpixel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1" name="Picture 47" descr="clearpixel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2" name="Picture 1" descr="clearpixel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3" name="Picture 1" descr="clearpixel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4" name="Picture 1" descr="clearpixel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5" name="Picture 47" descr="clearpixel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6" name="Picture 1" descr="clearpixel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7" name="Picture 1" descr="clearpixel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8" name="Picture 1" descr="clearpixel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69" name="Picture 47" descr="clearpixel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0" name="Picture 1" descr="clearpixel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1" name="Picture 1" descr="clearpixel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2" name="Picture 1" descr="clearpixel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3" name="Picture 47" descr="clearpixel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4" name="Picture 1" descr="clearpixel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5" name="Picture 1" descr="clearpixel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6" name="Picture 1" descr="clearpixel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7" name="Picture 47" descr="clearpixel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8" name="Picture 1" descr="clearpixel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79" name="Picture 1" descr="clearpixel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0" name="Picture 1" descr="clearpixel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1" name="Picture 47" descr="clearpixel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2" name="Picture 1" descr="clearpixel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3" name="Picture 1" descr="clearpixel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4" name="Picture 1" descr="clearpixel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5" name="Picture 47" descr="clearpixel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6" name="Picture 1" descr="clearpixel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7" name="Picture 1" descr="clearpixel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8" name="Picture 1" descr="clearpixel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89" name="Picture 47" descr="clearpixel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0" name="Picture 1" descr="clearpixel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1" name="Picture 1" descr="clearpixel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2" name="Picture 1" descr="clearpixel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3" name="Picture 47" descr="clearpixel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4" name="Picture 1" descr="clearpixel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5" name="Picture 1" descr="clearpixel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6" name="Picture 1" descr="clearpixel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7" name="Picture 47" descr="clearpixel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8" name="Picture 1" descr="clearpixel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1999" name="Picture 1" descr="clearpixel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0" name="Picture 1" descr="clearpixel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1" name="Picture 47" descr="clearpixel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2" name="Picture 1" descr="clearpixel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3" name="Picture 1" descr="clearpixel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4" name="Picture 1" descr="clearpixel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5" name="Picture 47" descr="clearpixel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6" name="Picture 1" descr="clearpixel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7" name="Picture 1" descr="clearpixel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8" name="Picture 1" descr="clearpixel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09" name="Picture 47" descr="clearpixel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0" name="Picture 1" descr="clearpixel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1" name="Picture 1" descr="clearpixel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2" name="Picture 1" descr="clearpixel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3" name="Picture 47" descr="clearpixel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4" name="Picture 1" descr="clearpixel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5" name="Picture 1" descr="clearpixel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6" name="Picture 1" descr="clearpixel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7" name="Picture 47" descr="clearpixel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8" name="Picture 1" descr="clearpixel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19" name="Picture 1" descr="clearpixel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0" name="Picture 1" descr="clearpixel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1" name="Picture 47" descr="clearpixel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2" name="Picture 1" descr="clearpixel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3" name="Picture 1" descr="clearpixel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4" name="Picture 1" descr="clearpixel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5" name="Picture 47" descr="clearpixel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6" name="Picture 1" descr="clearpixel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7" name="Picture 1" descr="clearpixel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8" name="Picture 1" descr="clearpixel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29" name="Picture 47" descr="clearpixel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0" name="Picture 1" descr="clearpixel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1" name="Picture 1" descr="clearpixel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2" name="Picture 1" descr="clearpixel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3" name="Picture 47" descr="clearpixel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4" name="Picture 1" descr="clearpixel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5" name="Picture 1" descr="clearpixel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6" name="Picture 1" descr="clearpixel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7" name="Picture 47" descr="clearpixel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8" name="Picture 1" descr="clearpixel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39" name="Picture 1" descr="clearpixel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0" name="Picture 1" descr="clearpixel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1" name="Picture 47" descr="clearpixel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2" name="Picture 1" descr="clearpixel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3" name="Picture 1" descr="clearpixel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4" name="Picture 1" descr="clearpixel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5" name="Picture 47" descr="clearpixel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6" name="Picture 1" descr="clearpixel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7" name="Picture 1" descr="clearpixel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8" name="Picture 1" descr="clearpixel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49" name="Picture 47" descr="clearpixel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0" name="Picture 1" descr="clearpixel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1" name="Picture 1" descr="clearpixel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2" name="Picture 1" descr="clearpixel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3" name="Picture 47" descr="clearpixel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4" name="Picture 1" descr="clearpixel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5" name="Picture 1" descr="clearpixel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6" name="Picture 1" descr="clearpixel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7" name="Picture 47" descr="clearpixel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8" name="Picture 1" descr="clearpixel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59" name="Picture 1" descr="clearpixel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0" name="Picture 1" descr="clearpixel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1" name="Picture 47" descr="clearpixel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2" name="Picture 1" descr="clearpixel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3" name="Picture 1" descr="clearpixel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4" name="Picture 1" descr="clearpixel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5" name="Picture 47" descr="clearpixel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6" name="Picture 1" descr="clearpixel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7" name="Picture 1" descr="clearpixel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8" name="Picture 1" descr="clearpixel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69" name="Picture 47" descr="clearpixel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0" name="Picture 1" descr="clearpixel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1" name="Picture 1" descr="clearpixel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2" name="Picture 1" descr="clearpixel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3" name="Picture 47" descr="clearpixel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4" name="Picture 1" descr="clearpixel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5" name="Picture 1" descr="clearpixel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6" name="Picture 1" descr="clearpixel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7" name="Picture 47" descr="clearpixel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8" name="Picture 1" descr="clearpixel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79" name="Picture 1" descr="clearpixel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0" name="Picture 1" descr="clearpixel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1" name="Picture 47" descr="clearpixel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2" name="Picture 1" descr="clearpixel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3" name="Picture 1" descr="clearpixel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4" name="Picture 1" descr="clearpixel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5" name="Picture 47" descr="clearpixel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6" name="Picture 1" descr="clearpixel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7" name="Picture 1" descr="clearpixel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8" name="Picture 1" descr="clearpixel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89" name="Picture 47" descr="clearpixel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0" name="Picture 1" descr="clearpixel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1" name="Picture 1" descr="clearpixel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2" name="Picture 1" descr="clearpixel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3" name="Picture 47" descr="clearpixel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4" name="Picture 1" descr="clearpixel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5" name="Picture 1" descr="clearpixel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6" name="Picture 1" descr="clearpixel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7" name="Picture 47" descr="clearpixel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8" name="Picture 1" descr="clearpixel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099" name="Picture 1" descr="clearpixel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0" name="Picture 1" descr="clearpixel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1" name="Picture 47" descr="clearpixel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2" name="Picture 1" descr="clearpixel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3" name="Picture 1" descr="clearpixel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4" name="Picture 1" descr="clearpixel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5" name="Picture 47" descr="clearpixel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6" name="Picture 1" descr="clearpixel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7" name="Picture 1" descr="clearpixel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8" name="Picture 1" descr="clearpixel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09" name="Picture 47" descr="clearpixel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0" name="Picture 1" descr="clearpixel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1" name="Picture 1" descr="clearpixel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2" name="Picture 1" descr="clearpixel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3" name="Picture 47" descr="clearpixel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4" name="Picture 1" descr="clearpixel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5" name="Picture 1" descr="clearpixel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6" name="Picture 1" descr="clearpixel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7" name="Picture 47" descr="clearpixel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8" name="Picture 1" descr="clearpixel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19" name="Picture 1" descr="clearpixel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0" name="Picture 1" descr="clearpixel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1" name="Picture 47" descr="clearpixel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2" name="Picture 1" descr="clearpixel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3" name="Picture 1" descr="clearpixel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4" name="Picture 1" descr="clearpixel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5" name="Picture 47" descr="clearpixel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6" name="Picture 1" descr="clearpixel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7" name="Picture 1" descr="clearpixel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8" name="Picture 1" descr="clearpixel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29" name="Picture 47" descr="clearpixel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0" name="Picture 1" descr="clearpixel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1" name="Picture 1" descr="clearpixel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2" name="Picture 1" descr="clearpixel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3" name="Picture 47" descr="clearpixel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4" name="Picture 1" descr="clearpixel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5" name="Picture 1" descr="clearpixel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6" name="Picture 1" descr="clearpixel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7" name="Picture 47" descr="clearpixel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8" name="Picture 1" descr="clearpixel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39" name="Picture 1" descr="clearpixel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0" name="Picture 1" descr="clearpixel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1" name="Picture 47" descr="clearpixel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2" name="Picture 1" descr="clearpixel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3" name="Picture 1" descr="clearpixel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4" name="Picture 1" descr="clearpixel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5" name="Picture 47" descr="clearpixel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6" name="Picture 1" descr="clearpixel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7" name="Picture 1" descr="clearpixel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8" name="Picture 1" descr="clearpixel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49" name="Picture 47" descr="clearpixel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0" name="Picture 1" descr="clearpixel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1" name="Picture 1" descr="clearpixel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2" name="Picture 1" descr="clearpixel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3" name="Picture 47" descr="clearpixel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4" name="Picture 1" descr="clearpixel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5" name="Picture 1" descr="clearpixel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6" name="Picture 1" descr="clearpixel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7" name="Picture 47" descr="clearpixel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8" name="Picture 1" descr="clearpixel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59" name="Picture 1" descr="clearpixel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0" name="Picture 1" descr="clearpixel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1" name="Picture 47" descr="clearpixel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2" name="Picture 1" descr="clearpixel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3" name="Picture 1" descr="clearpixel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4" name="Picture 1" descr="clearpixel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5" name="Picture 47" descr="clearpixel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6" name="Picture 1" descr="clearpixel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7" name="Picture 1" descr="clearpixel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8" name="Picture 1" descr="clearpixel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69" name="Picture 47" descr="clearpixel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0" name="Picture 1" descr="clearpixel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1" name="Picture 1" descr="clearpixel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2" name="Picture 1" descr="clearpixel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3" name="Picture 47" descr="clearpixel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4" name="Picture 1" descr="clearpixel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5" name="Picture 1" descr="clearpixel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6" name="Picture 1" descr="clearpixel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7" name="Picture 47" descr="clearpixel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8" name="Picture 1" descr="clearpixel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79" name="Picture 1" descr="clearpixel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0" name="Picture 1" descr="clearpixel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1" name="Picture 47" descr="clearpixel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2" name="Picture 1" descr="clearpixel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3" name="Picture 1" descr="clearpixel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4" name="Picture 1" descr="clearpixel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5" name="Picture 47" descr="clearpixel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6" name="Picture 1" descr="clearpixel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7" name="Picture 1" descr="clearpixel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8" name="Picture 1" descr="clearpixel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89" name="Picture 47" descr="clearpixel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0" name="Picture 1" descr="clearpixel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1" name="Picture 1" descr="clearpixel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2" name="Picture 1" descr="clearpixel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3" name="Picture 47" descr="clearpixel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4" name="Picture 1" descr="clearpixel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5" name="Picture 1" descr="clearpixel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6" name="Picture 1" descr="clearpixel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7" name="Picture 47" descr="clearpixel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8" name="Picture 1" descr="clearpixel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199" name="Picture 1" descr="clearpixel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0" name="Picture 1" descr="clearpixel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1" name="Picture 47" descr="clearpixel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2" name="Picture 1" descr="clearpixel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3" name="Picture 1" descr="clearpixel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4" name="Picture 1" descr="clearpixel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5" name="Picture 47" descr="clearpixel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6" name="Picture 1" descr="clearpixel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7" name="Picture 1" descr="clearpixel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8" name="Picture 1" descr="clearpixel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09" name="Picture 47" descr="clearpixel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0" name="Picture 1" descr="clearpixel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1" name="Picture 1" descr="clearpixel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2" name="Picture 1" descr="clearpixel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3" name="Picture 47" descr="clearpixel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4" name="Picture 1" descr="clearpixel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5" name="Picture 1" descr="clearpixel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6" name="Picture 1" descr="clearpixel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7" name="Picture 47" descr="clearpixel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8" name="Picture 1" descr="clearpixel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19" name="Picture 1" descr="clearpixel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0" name="Picture 1" descr="clearpixel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1" name="Picture 47" descr="clearpixel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2" name="Picture 1" descr="clearpixel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3" name="Picture 1" descr="clearpixel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4" name="Picture 1" descr="clearpixel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5" name="Picture 47" descr="clearpixel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6" name="Picture 1" descr="clearpixel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7" name="Picture 1" descr="clearpixel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8" name="Picture 1" descr="clearpixel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29" name="Picture 47" descr="clearpixel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0" name="Picture 1" descr="clearpixel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1" name="Picture 1" descr="clearpixel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2" name="Picture 1" descr="clearpixel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3" name="Picture 47" descr="clearpixel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4" name="Picture 1" descr="clearpixel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5" name="Picture 1" descr="clearpixel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6" name="Picture 1" descr="clearpixel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7" name="Picture 47" descr="clearpixel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8" name="Picture 1" descr="clearpixel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39" name="Picture 1" descr="clearpixel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0" name="Picture 1" descr="clearpixel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1" name="Picture 47" descr="clearpixel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2" name="Picture 1" descr="clearpixel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3" name="Picture 1" descr="clearpixel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4" name="Picture 1" descr="clearpixel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5" name="Picture 47" descr="clearpixel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6" name="Picture 1" descr="clearpixel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7" name="Picture 1" descr="clearpixel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8" name="Picture 1" descr="clearpixel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49" name="Picture 47" descr="clearpixel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0" name="Picture 1" descr="clearpixel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1" name="Picture 1" descr="clearpixel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2" name="Picture 1" descr="clearpixel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3" name="Picture 47" descr="clearpixel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4" name="Picture 1" descr="clearpixel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5" name="Picture 1" descr="clearpixel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6" name="Picture 1" descr="clearpixel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7" name="Picture 47" descr="clearpixel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8" name="Picture 1" descr="clearpixel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59" name="Picture 1" descr="clearpixel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0" name="Picture 1" descr="clearpixel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1" name="Picture 47" descr="clearpixel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2" name="Picture 1" descr="clearpixel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3" name="Picture 1" descr="clearpixel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4" name="Picture 1" descr="clearpixel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5" name="Picture 47" descr="clearpixel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6" name="Picture 1" descr="clearpixel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7" name="Picture 1" descr="clearpixel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8" name="Picture 1" descr="clearpixel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69" name="Picture 47" descr="clearpixel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0" name="Picture 1" descr="clearpixel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1" name="Picture 1" descr="clearpixel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2" name="Picture 1" descr="clearpixel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3" name="Picture 47" descr="clearpixel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4" name="Picture 1" descr="clearpixel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5" name="Picture 1" descr="clearpixel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6" name="Picture 1" descr="clearpixel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7" name="Picture 47" descr="clearpixel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8" name="Picture 1" descr="clearpixel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79" name="Picture 1" descr="clearpixel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0" name="Picture 1" descr="clearpixel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1" name="Picture 47" descr="clearpixel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2" name="Picture 1" descr="clearpixel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3" name="Picture 1" descr="clearpixel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4" name="Picture 1" descr="clearpixel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5" name="Picture 47" descr="clearpixel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6" name="Picture 1" descr="clearpixel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7" name="Picture 1" descr="clearpixel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8" name="Picture 1" descr="clearpixel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89" name="Picture 47" descr="clearpixel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0" name="Picture 1" descr="clearpixel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1" name="Picture 1" descr="clearpixel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2" name="Picture 1" descr="clearpixel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3" name="Picture 47" descr="clearpixel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4" name="Picture 1" descr="clearpixel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5" name="Picture 1" descr="clearpixel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6" name="Picture 1" descr="clearpixel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7" name="Picture 47" descr="clearpixel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8" name="Picture 1" descr="clearpixel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299" name="Picture 1" descr="clearpixel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0" name="Picture 1" descr="clearpixel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1" name="Picture 47" descr="clearpixel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2" name="Picture 1" descr="clearpixel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3" name="Picture 1" descr="clearpixel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4" name="Picture 1" descr="clearpixel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5" name="Picture 47" descr="clearpixel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6" name="Picture 1" descr="clearpixel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7" name="Picture 1" descr="clearpixel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8" name="Picture 1" descr="clearpixel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09" name="Picture 47" descr="clearpixel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0" name="Picture 1" descr="clearpixel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1" name="Picture 1" descr="clearpixel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2" name="Picture 1" descr="clearpixel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3" name="Picture 47" descr="clearpixel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4" name="Picture 1" descr="clearpixel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5" name="Picture 1" descr="clearpixel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6" name="Picture 1" descr="clearpixel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7" name="Picture 47" descr="clearpixel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8" name="Picture 1" descr="clearpixel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19" name="Picture 1" descr="clearpixel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0" name="Picture 1" descr="clearpixel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1" name="Picture 47" descr="clearpixel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2" name="Picture 1" descr="clearpixel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3" name="Picture 1" descr="clearpixel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4" name="Picture 1" descr="clearpixel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5" name="Picture 47" descr="clearpixel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6" name="Picture 1" descr="clearpixel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7" name="Picture 1" descr="clearpixel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8" name="Picture 1" descr="clearpixel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29" name="Picture 47" descr="clearpixel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0" name="Picture 1" descr="clearpixel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1" name="Picture 1" descr="clearpixel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2" name="Picture 1" descr="clearpixel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3" name="Picture 47" descr="clearpixel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4" name="Picture 1" descr="clearpixel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5" name="Picture 1" descr="clearpixel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6" name="Picture 1" descr="clearpixel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7" name="Picture 47" descr="clearpixel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8" name="Picture 1" descr="clearpixel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39" name="Picture 1" descr="clearpixel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0" name="Picture 1" descr="clearpixel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1" name="Picture 47" descr="clearpixel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2" name="Picture 1" descr="clearpixel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3" name="Picture 1" descr="clearpixel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4" name="Picture 1" descr="clearpixel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5" name="Picture 47" descr="clearpixel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6" name="Picture 1" descr="clearpixel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7" name="Picture 1" descr="clearpixel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8" name="Picture 1" descr="clearpixel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49" name="Picture 47" descr="clearpixel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0" name="Picture 1" descr="clearpixel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1" name="Picture 1" descr="clearpixel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2" name="Picture 1" descr="clearpixel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3" name="Picture 47" descr="clearpixel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4" name="Picture 1" descr="clearpixel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5" name="Picture 1" descr="clearpixel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6" name="Picture 1" descr="clearpixel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7" name="Picture 47" descr="clearpixel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8" name="Picture 1" descr="clearpixel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9525</xdr:rowOff>
    </xdr:to>
    <xdr:pic>
      <xdr:nvPicPr>
        <xdr:cNvPr id="2359" name="Picture 1" descr="clearpixel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60" name="Picture 1" descr="clearpixel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61" name="Picture 47" descr="clearpixel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62" name="Picture 1" descr="clearpixel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63" name="Picture 1" descr="clearpixel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64" name="Picture 1" descr="clearpixel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65" name="Picture 47" descr="clearpixel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66" name="Picture 1" descr="clearpixel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67" name="Picture 1" descr="clearpixel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68" name="Picture 1" descr="clearpixel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69" name="Picture 47" descr="clearpixel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70" name="Picture 1" descr="clearpixel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71" name="Picture 1" descr="clearpixel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72" name="Picture 1" descr="clearpixel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73" name="Picture 47" descr="clearpixel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74" name="Picture 1" descr="clearpixel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75" name="Picture 1" descr="clearpixel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76" name="Picture 1" descr="clearpixel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77" name="Picture 47" descr="clearpixel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78" name="Picture 1" descr="clearpixel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79" name="Picture 1" descr="clearpixel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80" name="Picture 1" descr="clearpixel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81" name="Picture 47" descr="clearpixel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82" name="Picture 1" descr="clearpixel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83" name="Picture 1" descr="clearpixel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84" name="Picture 1" descr="clearpixel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85" name="Picture 47" descr="clearpixel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86" name="Picture 1" descr="clearpixel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87" name="Picture 1" descr="clearpixel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88" name="Picture 1" descr="clearpixel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89" name="Picture 47" descr="clearpixel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90" name="Picture 1" descr="clearpixel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91" name="Picture 1" descr="clearpixel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92" name="Picture 1" descr="clearpixel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93" name="Picture 47" descr="clearpixel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94" name="Picture 1" descr="clearpixel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95" name="Picture 1" descr="clearpixel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96" name="Picture 1" descr="clearpixel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97" name="Picture 47" descr="clearpixel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98" name="Picture 1" descr="clearpixel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399" name="Picture 1" descr="clearpixel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00" name="Picture 1" descr="clearpixel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01" name="Picture 47" descr="clearpixel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02" name="Picture 1" descr="clearpixel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03" name="Picture 1" descr="clearpixel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04" name="Picture 1" descr="clearpixel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05" name="Picture 47" descr="clearpixel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06" name="Picture 1" descr="clearpixel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07" name="Picture 1" descr="clearpixel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08" name="Picture 1" descr="clearpixel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09" name="Picture 47" descr="clearpixel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10" name="Picture 1" descr="clearpixel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11" name="Picture 1" descr="clearpixel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12" name="Picture 1" descr="clearpixel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13" name="Picture 47" descr="clearpixel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14" name="Picture 1" descr="clearpixel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15" name="Picture 1" descr="clearpixel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16" name="Picture 1" descr="clearpixel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17" name="Picture 47" descr="clearpixel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18" name="Picture 1" descr="clearpixel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19" name="Picture 1" descr="clearpixel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20" name="Picture 1" descr="clearpixel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21" name="Picture 47" descr="clearpixel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22" name="Picture 1" descr="clearpixel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23" name="Picture 1" descr="clearpixel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24" name="Picture 1" descr="clearpixel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25" name="Picture 47" descr="clearpixel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26" name="Picture 1" descr="clearpixel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27" name="Picture 1" descr="clearpixel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28" name="Picture 1" descr="clearpixel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29" name="Picture 47" descr="clearpixel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30" name="Picture 1" descr="clearpixel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31" name="Picture 1" descr="clearpixel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32" name="Picture 1" descr="clearpixel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33" name="Picture 47" descr="clearpixel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34" name="Picture 1" descr="clearpixel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35" name="Picture 1" descr="clearpixel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36" name="Picture 1" descr="clearpixel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37" name="Picture 47" descr="clearpixel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38" name="Picture 1" descr="clearpixel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39" name="Picture 1" descr="clearpixel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40" name="Picture 1" descr="clearpixel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41" name="Picture 47" descr="clearpixel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42" name="Picture 1" descr="clearpixel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43" name="Picture 1" descr="clearpixel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44" name="Picture 1" descr="clearpixel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45" name="Picture 47" descr="clearpixel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46" name="Picture 1" descr="clearpixel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47" name="Picture 1" descr="clearpixel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48" name="Picture 1" descr="clearpixel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49" name="Picture 47" descr="clearpixel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50" name="Picture 1" descr="clearpixel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51" name="Picture 1" descr="clearpixel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52" name="Picture 1" descr="clearpixel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53" name="Picture 47" descr="clearpixel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54" name="Picture 1" descr="clearpixel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55" name="Picture 1" descr="clearpixel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56" name="Picture 1" descr="clearpixel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57" name="Picture 47" descr="clearpixel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58" name="Picture 1" descr="clearpixel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59" name="Picture 1" descr="clearpixel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60" name="Picture 1" descr="clearpixel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61" name="Picture 47" descr="clearpixel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62" name="Picture 1" descr="clearpixel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63" name="Picture 1" descr="clearpixel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64" name="Picture 1" descr="clearpixel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65" name="Picture 47" descr="clearpixel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66" name="Picture 1" descr="clearpixel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67" name="Picture 1" descr="clearpixel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68" name="Picture 1" descr="clearpixel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69" name="Picture 47" descr="clearpixel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70" name="Picture 1" descr="clearpixel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71" name="Picture 1" descr="clearpixel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72" name="Picture 1" descr="clearpixel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73" name="Picture 47" descr="clearpixel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74" name="Picture 1" descr="clearpixel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75" name="Picture 1" descr="clearpixel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76" name="Picture 1" descr="clearpixel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77" name="Picture 47" descr="clearpixel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78" name="Picture 1" descr="clearpixel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79" name="Picture 1" descr="clearpixel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80" name="Picture 1" descr="clearpixel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81" name="Picture 47" descr="clearpixel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82" name="Picture 1" descr="clearpixel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83" name="Picture 1" descr="clearpixel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84" name="Picture 1" descr="clearpixel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85" name="Picture 47" descr="clearpixel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86" name="Picture 1" descr="clearpixel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87" name="Picture 1" descr="clearpixel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88" name="Picture 1" descr="clearpixel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89" name="Picture 47" descr="clearpixel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90" name="Picture 1" descr="clearpixel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91" name="Picture 1" descr="clearpixel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92" name="Picture 1" descr="clearpixel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93" name="Picture 47" descr="clearpixel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94" name="Picture 1" descr="clearpixel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95" name="Picture 1" descr="clearpixel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96" name="Picture 1" descr="clearpixel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97" name="Picture 47" descr="clearpixel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98" name="Picture 1" descr="clearpixel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499" name="Picture 1" descr="clearpixel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00" name="Picture 1" descr="clearpixel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01" name="Picture 47" descr="clearpixel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02" name="Picture 1" descr="clearpixel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03" name="Picture 1" descr="clearpixel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04" name="Picture 1" descr="clearpixel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05" name="Picture 47" descr="clearpixel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06" name="Picture 1" descr="clearpixel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07" name="Picture 1" descr="clearpixel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08" name="Picture 1" descr="clearpixel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09" name="Picture 47" descr="clearpixel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10" name="Picture 1" descr="clearpixel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11" name="Picture 1" descr="clearpixel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12" name="Picture 1" descr="clearpixel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13" name="Picture 47" descr="clearpixel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14" name="Picture 1" descr="clearpixel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15" name="Picture 1" descr="clearpixel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16" name="Picture 1" descr="clearpixel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17" name="Picture 47" descr="clearpixel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18" name="Picture 1" descr="clearpixel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19" name="Picture 1" descr="clearpixel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20" name="Picture 1" descr="clearpixel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21" name="Picture 47" descr="clearpixel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22" name="Picture 1" descr="clearpixel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23" name="Picture 1" descr="clearpixel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24" name="Picture 1" descr="clearpixel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25" name="Picture 47" descr="clearpixel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26" name="Picture 1" descr="clearpixel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27" name="Picture 1" descr="clearpixel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28" name="Picture 1" descr="clearpixel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29" name="Picture 47" descr="clearpixel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30" name="Picture 1" descr="clearpixel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31" name="Picture 1" descr="clearpixel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32" name="Picture 1" descr="clearpixel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33" name="Picture 47" descr="clearpixel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34" name="Picture 1" descr="clearpixel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35" name="Picture 1" descr="clearpixel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36" name="Picture 1" descr="clearpixel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37" name="Picture 47" descr="clearpixel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38" name="Picture 1" descr="clearpixel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39" name="Picture 1" descr="clearpixel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40" name="Picture 1" descr="clearpixel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41" name="Picture 47" descr="clearpixel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42" name="Picture 1" descr="clearpixel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43" name="Picture 1" descr="clearpixel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44" name="Picture 1" descr="clearpixel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45" name="Picture 47" descr="clearpixel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46" name="Picture 1" descr="clearpixel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47" name="Picture 1" descr="clearpixel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48" name="Picture 1" descr="clearpixel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49" name="Picture 47" descr="clearpixel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50" name="Picture 1" descr="clearpixel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51" name="Picture 1" descr="clearpixel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52" name="Picture 1" descr="clearpixel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53" name="Picture 47" descr="clearpixel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54" name="Picture 1" descr="clearpixel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55" name="Picture 1" descr="clearpixel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56" name="Picture 1" descr="clearpixel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57" name="Picture 47" descr="clearpixel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58" name="Picture 1" descr="clearpixel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59" name="Picture 1" descr="clearpixel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60" name="Picture 1" descr="clearpixel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61" name="Picture 47" descr="clearpixel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62" name="Picture 1" descr="clearpixel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63" name="Picture 1" descr="clearpixel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64" name="Picture 1" descr="clearpixel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65" name="Picture 47" descr="clearpixel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66" name="Picture 1" descr="clearpixel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67" name="Picture 1" descr="clearpixel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68" name="Picture 1" descr="clearpixel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69" name="Picture 47" descr="clearpixel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70" name="Picture 1" descr="clearpixel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71" name="Picture 1" descr="clearpixel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72" name="Picture 1" descr="clearpixel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73" name="Picture 47" descr="clearpixel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74" name="Picture 1" descr="clearpixel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75" name="Picture 1" descr="clearpixel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76" name="Picture 1" descr="clearpixel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77" name="Picture 47" descr="clearpixel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78" name="Picture 1" descr="clearpixel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79" name="Picture 1" descr="clearpixel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80" name="Picture 1" descr="clearpixel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81" name="Picture 47" descr="clearpixel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82" name="Picture 1" descr="clearpixel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83" name="Picture 1" descr="clearpixel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84" name="Picture 1" descr="clearpixel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85" name="Picture 47" descr="clearpixel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86" name="Picture 1" descr="clearpixel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87" name="Picture 1" descr="clearpixel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88" name="Picture 1" descr="clearpixel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89" name="Picture 47" descr="clearpixel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90" name="Picture 1" descr="clearpixel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91" name="Picture 1" descr="clearpixel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92" name="Picture 1" descr="clearpixel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93" name="Picture 47" descr="clearpixel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94" name="Picture 1" descr="clearpixel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95" name="Picture 1" descr="clearpixel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96" name="Picture 1" descr="clearpixel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97" name="Picture 47" descr="clearpixel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98" name="Picture 1" descr="clearpixel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599" name="Picture 1" descr="clearpixel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00" name="Picture 1" descr="clearpixel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01" name="Picture 47" descr="clearpixel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02" name="Picture 1" descr="clearpixel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03" name="Picture 1" descr="clearpixel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04" name="Picture 1" descr="clearpixel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05" name="Picture 47" descr="clearpixel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06" name="Picture 1" descr="clearpixel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07" name="Picture 1" descr="clearpixel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08" name="Picture 1" descr="clearpixel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09" name="Picture 47" descr="clearpixel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10" name="Picture 1" descr="clearpixel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11" name="Picture 1" descr="clearpixel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12" name="Picture 1" descr="clearpixel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13" name="Picture 47" descr="clearpixel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14" name="Picture 1" descr="clearpixel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15" name="Picture 1" descr="clearpixel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16" name="Picture 1" descr="clearpixel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17" name="Picture 47" descr="clearpixel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18" name="Picture 1" descr="clearpixel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19" name="Picture 1" descr="clearpixel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20" name="Picture 1" descr="clearpixel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21" name="Picture 47" descr="clearpixel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22" name="Picture 1" descr="clearpixel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23" name="Picture 1" descr="clearpixel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24" name="Picture 1" descr="clearpixel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25" name="Picture 47" descr="clearpixel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26" name="Picture 1" descr="clearpixel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27" name="Picture 1" descr="clearpixel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28" name="Picture 1" descr="clearpixel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29" name="Picture 47" descr="clearpixel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30" name="Picture 1" descr="clearpixel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31" name="Picture 1" descr="clearpixel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32" name="Picture 1" descr="clearpixel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33" name="Picture 47" descr="clearpixel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34" name="Picture 1" descr="clearpixel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35" name="Picture 1" descr="clearpixel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36" name="Picture 1" descr="clearpixel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37" name="Picture 47" descr="clearpixel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38" name="Picture 1" descr="clearpixel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39" name="Picture 1" descr="clearpixel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40" name="Picture 1" descr="clearpixel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41" name="Picture 47" descr="clearpixel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42" name="Picture 1" descr="clearpixel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43" name="Picture 1" descr="clearpixel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44" name="Picture 1" descr="clearpixel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45" name="Picture 47" descr="clearpixel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46" name="Picture 1" descr="clearpixel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47" name="Picture 1" descr="clearpixel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48" name="Picture 1" descr="clearpixel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49" name="Picture 47" descr="clearpixel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50" name="Picture 1" descr="clearpixel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51" name="Picture 1" descr="clearpixel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52" name="Picture 1" descr="clearpixel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53" name="Picture 47" descr="clearpixel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54" name="Picture 1" descr="clearpixel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55" name="Picture 1" descr="clearpixel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56" name="Picture 1" descr="clearpixel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57" name="Picture 47" descr="clearpixel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58" name="Picture 1" descr="clearpixel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59" name="Picture 1" descr="clearpixel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60" name="Picture 1" descr="clearpixel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61" name="Picture 47" descr="clearpixel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62" name="Picture 1" descr="clearpixel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63" name="Picture 1" descr="clearpixel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64" name="Picture 1" descr="clearpixel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65" name="Picture 47" descr="clearpixel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66" name="Picture 1" descr="clearpixel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67" name="Picture 1" descr="clearpixel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68" name="Picture 1" descr="clearpixel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69" name="Picture 47" descr="clearpixel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70" name="Picture 1" descr="clearpixel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71" name="Picture 1" descr="clearpixel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72" name="Picture 1" descr="clearpixel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73" name="Picture 47" descr="clearpixel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74" name="Picture 1" descr="clearpixel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152400</xdr:colOff>
      <xdr:row>0</xdr:row>
      <xdr:rowOff>9525</xdr:rowOff>
    </xdr:to>
    <xdr:pic>
      <xdr:nvPicPr>
        <xdr:cNvPr id="2675" name="Picture 1" descr="clearpixel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371475</xdr:colOff>
      <xdr:row>0</xdr:row>
      <xdr:rowOff>9525</xdr:rowOff>
    </xdr:to>
    <xdr:pic>
      <xdr:nvPicPr>
        <xdr:cNvPr id="2676" name="Picture 2675" descr="http://www.mbtrailridingclub.ca/assets/images/autogen/clearpixel.gif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0"/>
          <a:ext cx="3714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0</xdr:row>
      <xdr:rowOff>57150</xdr:rowOff>
    </xdr:from>
    <xdr:ext cx="533400" cy="9525"/>
    <xdr:pic>
      <xdr:nvPicPr>
        <xdr:cNvPr id="2677" name="Picture 1" descr="clearpixel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5715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78" name="Picture 47" descr="clearpixel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79" name="Picture 1" descr="clearpixel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80" name="Picture 1" descr="clearpixel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81" name="Picture 1" descr="clearpixel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82" name="Picture 47" descr="clearpixel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83" name="Picture 1" descr="clearpixel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84" name="Picture 1" descr="clearpixel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85" name="Picture 1" descr="clearpixel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86" name="Picture 47" descr="clearpixel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87" name="Picture 1" descr="clearpixel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88" name="Picture 1" descr="clearpixel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89" name="Picture 1" descr="clearpixel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90" name="Picture 47" descr="clearpixel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91" name="Picture 1" descr="clearpixel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92" name="Picture 1" descr="clearpixel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93" name="Picture 1" descr="clearpixel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94" name="Picture 47" descr="clearpixel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95" name="Picture 1" descr="clearpixel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96" name="Picture 1" descr="clearpixel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97" name="Picture 1" descr="clearpixel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98" name="Picture 47" descr="clearpixel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699" name="Picture 1" descr="clearpixel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00" name="Picture 1" descr="clearpixel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01" name="Picture 1" descr="clearpixel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02" name="Picture 47" descr="clearpixel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03" name="Picture 1" descr="clearpixel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04" name="Picture 1" descr="clearpixel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05" name="Picture 1" descr="clearpixel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06" name="Picture 47" descr="clearpixel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07" name="Picture 1" descr="clearpixel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08" name="Picture 1" descr="clearpixel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09" name="Picture 1" descr="clearpixel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10" name="Picture 47" descr="clearpixel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11" name="Picture 1" descr="clearpixel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12" name="Picture 1" descr="clearpixel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13" name="Picture 1" descr="clearpixel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14" name="Picture 47" descr="clearpixel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15" name="Picture 1" descr="clearpixel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16" name="Picture 1" descr="clearpixel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17" name="Picture 1" descr="clearpixel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18" name="Picture 47" descr="clearpixel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19" name="Picture 1" descr="clearpixel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20" name="Picture 1" descr="clearpixel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21" name="Picture 1" descr="clearpixel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22" name="Picture 47" descr="clearpixel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23" name="Picture 1" descr="clearpixel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24" name="Picture 1" descr="clearpixel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25" name="Picture 1" descr="clearpixel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26" name="Picture 47" descr="clearpixel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27" name="Picture 1" descr="clearpixel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28" name="Picture 1" descr="clearpixel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29" name="Picture 1" descr="clearpixel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30" name="Picture 47" descr="clearpixel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31" name="Picture 1" descr="clearpixel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32" name="Picture 1" descr="clearpixel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33" name="Picture 1" descr="clearpixel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34" name="Picture 47" descr="clearpixel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35" name="Picture 1" descr="clearpixel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36" name="Picture 1" descr="clearpixel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37" name="Picture 1" descr="clearpixel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38" name="Picture 47" descr="clearpixel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39" name="Picture 1" descr="clearpixel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40" name="Picture 1" descr="clearpixel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41" name="Picture 1" descr="clearpixel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42" name="Picture 47" descr="clearpixel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43" name="Picture 1" descr="clearpixel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44" name="Picture 1" descr="clearpixel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45" name="Picture 1" descr="clearpixel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46" name="Picture 47" descr="clearpixel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47" name="Picture 1" descr="clearpixel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48" name="Picture 1" descr="clearpixel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49" name="Picture 1" descr="clearpixel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50" name="Picture 47" descr="clearpixel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51" name="Picture 1" descr="clearpixel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52" name="Picture 1" descr="clearpixel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53" name="Picture 1" descr="clearpixel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54" name="Picture 47" descr="clearpixel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55" name="Picture 1" descr="clearpixel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56" name="Picture 1" descr="clearpixel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57" name="Picture 1" descr="clearpixel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58" name="Picture 47" descr="clearpixel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59" name="Picture 1" descr="clearpixel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60" name="Picture 1" descr="clearpixel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61" name="Picture 1" descr="clearpixel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62" name="Picture 47" descr="clearpixel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63" name="Picture 1" descr="clearpixel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64" name="Picture 1" descr="clearpixel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65" name="Picture 1" descr="clearpixel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66" name="Picture 47" descr="clearpixel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67" name="Picture 1" descr="clearpixel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68" name="Picture 1" descr="clearpixel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69" name="Picture 1" descr="clearpixel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70" name="Picture 47" descr="clearpixel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71" name="Picture 1" descr="clearpixel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72" name="Picture 1" descr="clearpixel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73" name="Picture 1" descr="clearpixel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74" name="Picture 47" descr="clearpixel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75" name="Picture 1" descr="clearpixel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76" name="Picture 1" descr="clearpixel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77" name="Picture 1" descr="clearpixel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78" name="Picture 47" descr="clearpixel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79" name="Picture 1" descr="clearpixel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80" name="Picture 1" descr="clearpixel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81" name="Picture 1" descr="clearpixel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82" name="Picture 47" descr="clearpixel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83" name="Picture 1" descr="clearpixel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84" name="Picture 1" descr="clearpixel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85" name="Picture 1" descr="clearpixel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86" name="Picture 47" descr="clearpixel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87" name="Picture 1" descr="clearpixel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88" name="Picture 1" descr="clearpixel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89" name="Picture 1" descr="clearpixel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90" name="Picture 47" descr="clearpixel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91" name="Picture 1" descr="clearpixel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92" name="Picture 1" descr="clearpixel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93" name="Picture 1" descr="clearpixel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94" name="Picture 47" descr="clearpixel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95" name="Picture 1" descr="clearpixel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96" name="Picture 1" descr="clearpixel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97" name="Picture 1" descr="clearpixel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98" name="Picture 47" descr="clearpixel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799" name="Picture 1" descr="clearpixel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00" name="Picture 1" descr="clearpixel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01" name="Picture 1" descr="clearpixel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02" name="Picture 47" descr="clearpixel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03" name="Picture 1" descr="clearpixel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04" name="Picture 1" descr="clearpixel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05" name="Picture 1" descr="clearpixel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06" name="Picture 47" descr="clearpixel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07" name="Picture 1" descr="clearpixel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08" name="Picture 1" descr="clearpixel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09" name="Picture 1" descr="clearpixel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10" name="Picture 47" descr="clearpixel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11" name="Picture 1" descr="clearpixel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12" name="Picture 1" descr="clearpixel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13" name="Picture 1" descr="clearpixel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14" name="Picture 47" descr="clearpixel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15" name="Picture 1" descr="clearpixel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16" name="Picture 1" descr="clearpixel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17" name="Picture 1" descr="clearpixel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18" name="Picture 47" descr="clearpixel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19" name="Picture 1" descr="clearpixel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20" name="Picture 1" descr="clearpixel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21" name="Picture 1" descr="clearpixel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22" name="Picture 47" descr="clearpixel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23" name="Picture 1" descr="clearpixel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24" name="Picture 1" descr="clearpixel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25" name="Picture 1" descr="clearpixel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26" name="Picture 47" descr="clearpixel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27" name="Picture 1" descr="clearpixel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28" name="Picture 1" descr="clearpixel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29" name="Picture 1" descr="clearpixel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30" name="Picture 47" descr="clearpixel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31" name="Picture 1" descr="clearpixel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32" name="Picture 1" descr="clearpixel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33" name="Picture 1" descr="clearpixel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34" name="Picture 47" descr="clearpixel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35" name="Picture 1" descr="clearpixel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36" name="Picture 1" descr="clearpixel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37" name="Picture 1" descr="clearpixel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38" name="Picture 47" descr="clearpixel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39" name="Picture 1" descr="clearpixel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40" name="Picture 1" descr="clearpixel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41" name="Picture 1" descr="clearpixel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42" name="Picture 47" descr="clearpixel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43" name="Picture 1" descr="clearpixel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44" name="Picture 1" descr="clearpixel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45" name="Picture 1" descr="clearpixel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46" name="Picture 47" descr="clearpixel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47" name="Picture 1" descr="clearpixel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48" name="Picture 1" descr="clearpixel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49" name="Picture 1" descr="clearpixel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50" name="Picture 47" descr="clearpixel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51" name="Picture 1" descr="clearpixel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52" name="Picture 1" descr="clearpixel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53" name="Picture 1" descr="clearpixel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54" name="Picture 47" descr="clearpixel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55" name="Picture 1" descr="clearpixel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56" name="Picture 1" descr="clearpixel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57" name="Picture 1" descr="clearpixel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58" name="Picture 47" descr="clearpixel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59" name="Picture 1" descr="clearpixel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60" name="Picture 1" descr="clearpixel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61" name="Picture 1" descr="clearpixel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62" name="Picture 47" descr="clearpixel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63" name="Picture 1" descr="clearpixel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64" name="Picture 1" descr="clearpixel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65" name="Picture 1" descr="clearpixel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66" name="Picture 47" descr="clearpixel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67" name="Picture 1" descr="clearpixel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68" name="Picture 1" descr="clearpixel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69" name="Picture 1" descr="clearpixel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70" name="Picture 47" descr="clearpixel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71" name="Picture 1" descr="clearpixel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72" name="Picture 1" descr="clearpixel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73" name="Picture 1" descr="clearpixel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74" name="Picture 47" descr="clearpixel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75" name="Picture 1" descr="clearpixel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76" name="Picture 1" descr="clearpixel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77" name="Picture 1" descr="clearpixel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78" name="Picture 47" descr="clearpixel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79" name="Picture 1" descr="clearpixel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80" name="Picture 1" descr="clearpixel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81" name="Picture 1" descr="clearpixel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82" name="Picture 47" descr="clearpixel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83" name="Picture 1" descr="clearpixel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84" name="Picture 1" descr="clearpixel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85" name="Picture 1" descr="clearpixel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86" name="Picture 47" descr="clearpixel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87" name="Picture 1" descr="clearpixel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88" name="Picture 1" descr="clearpixel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89" name="Picture 1" descr="clearpixel">
          <a:extLst>
            <a:ext uri="{FF2B5EF4-FFF2-40B4-BE49-F238E27FC236}">
              <a16:creationId xmlns:a16="http://schemas.microsoft.com/office/drawing/2014/main" id="{00000000-0008-0000-01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90" name="Picture 47" descr="clearpixel">
          <a:extLst>
            <a:ext uri="{FF2B5EF4-FFF2-40B4-BE49-F238E27FC236}">
              <a16:creationId xmlns:a16="http://schemas.microsoft.com/office/drawing/2014/main" id="{00000000-0008-0000-01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91" name="Picture 1" descr="clearpixel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92" name="Picture 1" descr="clearpixel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93" name="Picture 1" descr="clearpixel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94" name="Picture 47" descr="clearpixel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95" name="Picture 1" descr="clearpixel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96" name="Picture 1" descr="clearpixel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97" name="Picture 1" descr="clearpixel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98" name="Picture 47" descr="clearpixel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899" name="Picture 1" descr="clearpixel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00" name="Picture 1" descr="clearpixel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01" name="Picture 1" descr="clearpixel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02" name="Picture 47" descr="clearpixel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03" name="Picture 1" descr="clearpixel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04" name="Picture 1" descr="clearpixel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05" name="Picture 1" descr="clearpixel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06" name="Picture 47" descr="clearpixel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07" name="Picture 1" descr="clearpixel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08" name="Picture 1" descr="clearpixel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09" name="Picture 1" descr="clearpixel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10" name="Picture 47" descr="clearpixel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11" name="Picture 1" descr="clearpixel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12" name="Picture 1" descr="clearpixel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13" name="Picture 1" descr="clearpixel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14" name="Picture 47" descr="clearpixel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15" name="Picture 1" descr="clearpixel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16" name="Picture 1" descr="clearpixel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17" name="Picture 1" descr="clearpixel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18" name="Picture 47" descr="clearpixel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19" name="Picture 1" descr="clearpixel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20" name="Picture 1" descr="clearpixel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21" name="Picture 1" descr="clearpixel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22" name="Picture 47" descr="clearpixel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23" name="Picture 1" descr="clearpixel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24" name="Picture 1" descr="clearpixel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25" name="Picture 1" descr="clearpixel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26" name="Picture 47" descr="clearpixel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27" name="Picture 1" descr="clearpixel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28" name="Picture 1" descr="clearpixel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29" name="Picture 1" descr="clearpixel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30" name="Picture 47" descr="clearpixel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31" name="Picture 1" descr="clearpixel">
          <a:extLst>
            <a:ext uri="{FF2B5EF4-FFF2-40B4-BE49-F238E27FC236}">
              <a16:creationId xmlns:a16="http://schemas.microsoft.com/office/drawing/2014/main" id="{00000000-0008-0000-0100-00007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32" name="Picture 1" descr="clearpixel">
          <a:extLst>
            <a:ext uri="{FF2B5EF4-FFF2-40B4-BE49-F238E27FC236}">
              <a16:creationId xmlns:a16="http://schemas.microsoft.com/office/drawing/2014/main" id="{00000000-0008-0000-01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33" name="Picture 1" descr="clearpixel">
          <a:extLst>
            <a:ext uri="{FF2B5EF4-FFF2-40B4-BE49-F238E27FC236}">
              <a16:creationId xmlns:a16="http://schemas.microsoft.com/office/drawing/2014/main" id="{00000000-0008-0000-01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34" name="Picture 47" descr="clearpixel">
          <a:extLst>
            <a:ext uri="{FF2B5EF4-FFF2-40B4-BE49-F238E27FC236}">
              <a16:creationId xmlns:a16="http://schemas.microsoft.com/office/drawing/2014/main" id="{00000000-0008-0000-01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35" name="Picture 1" descr="clearpixel">
          <a:extLst>
            <a:ext uri="{FF2B5EF4-FFF2-40B4-BE49-F238E27FC236}">
              <a16:creationId xmlns:a16="http://schemas.microsoft.com/office/drawing/2014/main" id="{00000000-0008-0000-01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36" name="Picture 1" descr="clearpixel">
          <a:extLst>
            <a:ext uri="{FF2B5EF4-FFF2-40B4-BE49-F238E27FC236}">
              <a16:creationId xmlns:a16="http://schemas.microsoft.com/office/drawing/2014/main" id="{00000000-0008-0000-01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37" name="Picture 1" descr="clearpixel">
          <a:extLst>
            <a:ext uri="{FF2B5EF4-FFF2-40B4-BE49-F238E27FC236}">
              <a16:creationId xmlns:a16="http://schemas.microsoft.com/office/drawing/2014/main" id="{00000000-0008-0000-01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38" name="Picture 47" descr="clearpixel">
          <a:extLst>
            <a:ext uri="{FF2B5EF4-FFF2-40B4-BE49-F238E27FC236}">
              <a16:creationId xmlns:a16="http://schemas.microsoft.com/office/drawing/2014/main" id="{00000000-0008-0000-01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39" name="Picture 1" descr="clearpixel">
          <a:extLst>
            <a:ext uri="{FF2B5EF4-FFF2-40B4-BE49-F238E27FC236}">
              <a16:creationId xmlns:a16="http://schemas.microsoft.com/office/drawing/2014/main" id="{00000000-0008-0000-01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40" name="Picture 1" descr="clearpixel">
          <a:extLst>
            <a:ext uri="{FF2B5EF4-FFF2-40B4-BE49-F238E27FC236}">
              <a16:creationId xmlns:a16="http://schemas.microsoft.com/office/drawing/2014/main" id="{00000000-0008-0000-01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41" name="Picture 1" descr="clearpixel">
          <a:extLst>
            <a:ext uri="{FF2B5EF4-FFF2-40B4-BE49-F238E27FC236}">
              <a16:creationId xmlns:a16="http://schemas.microsoft.com/office/drawing/2014/main" id="{00000000-0008-0000-01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42" name="Picture 47" descr="clearpixel">
          <a:extLst>
            <a:ext uri="{FF2B5EF4-FFF2-40B4-BE49-F238E27FC236}">
              <a16:creationId xmlns:a16="http://schemas.microsoft.com/office/drawing/2014/main" id="{00000000-0008-0000-01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43" name="Picture 1" descr="clearpixel">
          <a:extLst>
            <a:ext uri="{FF2B5EF4-FFF2-40B4-BE49-F238E27FC236}">
              <a16:creationId xmlns:a16="http://schemas.microsoft.com/office/drawing/2014/main" id="{00000000-0008-0000-01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44" name="Picture 1" descr="clearpixel">
          <a:extLst>
            <a:ext uri="{FF2B5EF4-FFF2-40B4-BE49-F238E27FC236}">
              <a16:creationId xmlns:a16="http://schemas.microsoft.com/office/drawing/2014/main" id="{00000000-0008-0000-0100-00008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45" name="Picture 1" descr="clearpixel">
          <a:extLst>
            <a:ext uri="{FF2B5EF4-FFF2-40B4-BE49-F238E27FC236}">
              <a16:creationId xmlns:a16="http://schemas.microsoft.com/office/drawing/2014/main" id="{00000000-0008-0000-01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46" name="Picture 47" descr="clearpixel">
          <a:extLst>
            <a:ext uri="{FF2B5EF4-FFF2-40B4-BE49-F238E27FC236}">
              <a16:creationId xmlns:a16="http://schemas.microsoft.com/office/drawing/2014/main" id="{00000000-0008-0000-01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47" name="Picture 1" descr="clearpixel">
          <a:extLst>
            <a:ext uri="{FF2B5EF4-FFF2-40B4-BE49-F238E27FC236}">
              <a16:creationId xmlns:a16="http://schemas.microsoft.com/office/drawing/2014/main" id="{00000000-0008-0000-01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48" name="Picture 1" descr="clearpixel">
          <a:extLst>
            <a:ext uri="{FF2B5EF4-FFF2-40B4-BE49-F238E27FC236}">
              <a16:creationId xmlns:a16="http://schemas.microsoft.com/office/drawing/2014/main" id="{00000000-0008-0000-01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49" name="Picture 1" descr="clearpixel">
          <a:extLst>
            <a:ext uri="{FF2B5EF4-FFF2-40B4-BE49-F238E27FC236}">
              <a16:creationId xmlns:a16="http://schemas.microsoft.com/office/drawing/2014/main" id="{00000000-0008-0000-01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50" name="Picture 47" descr="clearpixel">
          <a:extLst>
            <a:ext uri="{FF2B5EF4-FFF2-40B4-BE49-F238E27FC236}">
              <a16:creationId xmlns:a16="http://schemas.microsoft.com/office/drawing/2014/main" id="{00000000-0008-0000-01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51" name="Picture 1" descr="clearpixel">
          <a:extLst>
            <a:ext uri="{FF2B5EF4-FFF2-40B4-BE49-F238E27FC236}">
              <a16:creationId xmlns:a16="http://schemas.microsoft.com/office/drawing/2014/main" id="{00000000-0008-0000-01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52" name="Picture 1" descr="clearpixel">
          <a:extLst>
            <a:ext uri="{FF2B5EF4-FFF2-40B4-BE49-F238E27FC236}">
              <a16:creationId xmlns:a16="http://schemas.microsoft.com/office/drawing/2014/main" id="{00000000-0008-0000-01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53" name="Picture 1" descr="clearpixel">
          <a:extLst>
            <a:ext uri="{FF2B5EF4-FFF2-40B4-BE49-F238E27FC236}">
              <a16:creationId xmlns:a16="http://schemas.microsoft.com/office/drawing/2014/main" id="{00000000-0008-0000-01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54" name="Picture 47" descr="clearpixel">
          <a:extLst>
            <a:ext uri="{FF2B5EF4-FFF2-40B4-BE49-F238E27FC236}">
              <a16:creationId xmlns:a16="http://schemas.microsoft.com/office/drawing/2014/main" id="{00000000-0008-0000-0100-00008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55" name="Picture 1" descr="clearpixel">
          <a:extLst>
            <a:ext uri="{FF2B5EF4-FFF2-40B4-BE49-F238E27FC236}">
              <a16:creationId xmlns:a16="http://schemas.microsoft.com/office/drawing/2014/main" id="{00000000-0008-0000-0100-00008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56" name="Picture 1" descr="clearpixel">
          <a:extLst>
            <a:ext uri="{FF2B5EF4-FFF2-40B4-BE49-F238E27FC236}">
              <a16:creationId xmlns:a16="http://schemas.microsoft.com/office/drawing/2014/main" id="{00000000-0008-0000-01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57" name="Picture 1" descr="clearpixel">
          <a:extLst>
            <a:ext uri="{FF2B5EF4-FFF2-40B4-BE49-F238E27FC236}">
              <a16:creationId xmlns:a16="http://schemas.microsoft.com/office/drawing/2014/main" id="{00000000-0008-0000-0100-00008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58" name="Picture 47" descr="clearpixel">
          <a:extLst>
            <a:ext uri="{FF2B5EF4-FFF2-40B4-BE49-F238E27FC236}">
              <a16:creationId xmlns:a16="http://schemas.microsoft.com/office/drawing/2014/main" id="{00000000-0008-0000-0100-00008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59" name="Picture 1" descr="clearpixel">
          <a:extLst>
            <a:ext uri="{FF2B5EF4-FFF2-40B4-BE49-F238E27FC236}">
              <a16:creationId xmlns:a16="http://schemas.microsoft.com/office/drawing/2014/main" id="{00000000-0008-0000-0100-00008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60" name="Picture 1" descr="clearpixel">
          <a:extLst>
            <a:ext uri="{FF2B5EF4-FFF2-40B4-BE49-F238E27FC236}">
              <a16:creationId xmlns:a16="http://schemas.microsoft.com/office/drawing/2014/main" id="{00000000-0008-0000-01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61" name="Picture 1" descr="clearpixel">
          <a:extLst>
            <a:ext uri="{FF2B5EF4-FFF2-40B4-BE49-F238E27FC236}">
              <a16:creationId xmlns:a16="http://schemas.microsoft.com/office/drawing/2014/main" id="{00000000-0008-0000-0100-00009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62" name="Picture 47" descr="clearpixel">
          <a:extLst>
            <a:ext uri="{FF2B5EF4-FFF2-40B4-BE49-F238E27FC236}">
              <a16:creationId xmlns:a16="http://schemas.microsoft.com/office/drawing/2014/main" id="{00000000-0008-0000-0100-00009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63" name="Picture 1" descr="clearpixel">
          <a:extLst>
            <a:ext uri="{FF2B5EF4-FFF2-40B4-BE49-F238E27FC236}">
              <a16:creationId xmlns:a16="http://schemas.microsoft.com/office/drawing/2014/main" id="{00000000-0008-0000-01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64" name="Picture 1" descr="clearpixel">
          <a:extLst>
            <a:ext uri="{FF2B5EF4-FFF2-40B4-BE49-F238E27FC236}">
              <a16:creationId xmlns:a16="http://schemas.microsoft.com/office/drawing/2014/main" id="{00000000-0008-0000-01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65" name="Picture 1" descr="clearpixel">
          <a:extLst>
            <a:ext uri="{FF2B5EF4-FFF2-40B4-BE49-F238E27FC236}">
              <a16:creationId xmlns:a16="http://schemas.microsoft.com/office/drawing/2014/main" id="{00000000-0008-0000-01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66" name="Picture 47" descr="clearpixel">
          <a:extLst>
            <a:ext uri="{FF2B5EF4-FFF2-40B4-BE49-F238E27FC236}">
              <a16:creationId xmlns:a16="http://schemas.microsoft.com/office/drawing/2014/main" id="{00000000-0008-0000-0100-00009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67" name="Picture 1" descr="clearpixel">
          <a:extLst>
            <a:ext uri="{FF2B5EF4-FFF2-40B4-BE49-F238E27FC236}">
              <a16:creationId xmlns:a16="http://schemas.microsoft.com/office/drawing/2014/main" id="{00000000-0008-0000-0100-00009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68" name="Picture 1" descr="clearpixel">
          <a:extLst>
            <a:ext uri="{FF2B5EF4-FFF2-40B4-BE49-F238E27FC236}">
              <a16:creationId xmlns:a16="http://schemas.microsoft.com/office/drawing/2014/main" id="{00000000-0008-0000-01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69" name="Picture 1" descr="clearpixel">
          <a:extLst>
            <a:ext uri="{FF2B5EF4-FFF2-40B4-BE49-F238E27FC236}">
              <a16:creationId xmlns:a16="http://schemas.microsoft.com/office/drawing/2014/main" id="{00000000-0008-0000-0100-00009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70" name="Picture 47" descr="clearpixel">
          <a:extLst>
            <a:ext uri="{FF2B5EF4-FFF2-40B4-BE49-F238E27FC236}">
              <a16:creationId xmlns:a16="http://schemas.microsoft.com/office/drawing/2014/main" id="{00000000-0008-0000-01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71" name="Picture 1" descr="clearpixel">
          <a:extLst>
            <a:ext uri="{FF2B5EF4-FFF2-40B4-BE49-F238E27FC236}">
              <a16:creationId xmlns:a16="http://schemas.microsoft.com/office/drawing/2014/main" id="{00000000-0008-0000-01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72" name="Picture 1" descr="clearpixel">
          <a:extLst>
            <a:ext uri="{FF2B5EF4-FFF2-40B4-BE49-F238E27FC236}">
              <a16:creationId xmlns:a16="http://schemas.microsoft.com/office/drawing/2014/main" id="{00000000-0008-0000-01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73" name="Picture 1" descr="clearpixel">
          <a:extLst>
            <a:ext uri="{FF2B5EF4-FFF2-40B4-BE49-F238E27FC236}">
              <a16:creationId xmlns:a16="http://schemas.microsoft.com/office/drawing/2014/main" id="{00000000-0008-0000-01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74" name="Picture 47" descr="clearpixel">
          <a:extLst>
            <a:ext uri="{FF2B5EF4-FFF2-40B4-BE49-F238E27FC236}">
              <a16:creationId xmlns:a16="http://schemas.microsoft.com/office/drawing/2014/main" id="{00000000-0008-0000-0100-00009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75" name="Picture 1" descr="clearpixel">
          <a:extLst>
            <a:ext uri="{FF2B5EF4-FFF2-40B4-BE49-F238E27FC236}">
              <a16:creationId xmlns:a16="http://schemas.microsoft.com/office/drawing/2014/main" id="{00000000-0008-0000-0100-00009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76" name="Picture 1" descr="clearpixel">
          <a:extLst>
            <a:ext uri="{FF2B5EF4-FFF2-40B4-BE49-F238E27FC236}">
              <a16:creationId xmlns:a16="http://schemas.microsoft.com/office/drawing/2014/main" id="{00000000-0008-0000-01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77" name="Picture 1" descr="clearpixel">
          <a:extLst>
            <a:ext uri="{FF2B5EF4-FFF2-40B4-BE49-F238E27FC236}">
              <a16:creationId xmlns:a16="http://schemas.microsoft.com/office/drawing/2014/main" id="{00000000-0008-0000-0100-0000A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78" name="Picture 47" descr="clearpixel">
          <a:extLst>
            <a:ext uri="{FF2B5EF4-FFF2-40B4-BE49-F238E27FC236}">
              <a16:creationId xmlns:a16="http://schemas.microsoft.com/office/drawing/2014/main" id="{00000000-0008-0000-0100-0000A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79" name="Picture 1" descr="clearpixel">
          <a:extLst>
            <a:ext uri="{FF2B5EF4-FFF2-40B4-BE49-F238E27FC236}">
              <a16:creationId xmlns:a16="http://schemas.microsoft.com/office/drawing/2014/main" id="{00000000-0008-0000-0100-0000A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80" name="Picture 1" descr="clearpixel">
          <a:extLst>
            <a:ext uri="{FF2B5EF4-FFF2-40B4-BE49-F238E27FC236}">
              <a16:creationId xmlns:a16="http://schemas.microsoft.com/office/drawing/2014/main" id="{00000000-0008-0000-01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81" name="Picture 1" descr="clearpixel">
          <a:extLst>
            <a:ext uri="{FF2B5EF4-FFF2-40B4-BE49-F238E27FC236}">
              <a16:creationId xmlns:a16="http://schemas.microsoft.com/office/drawing/2014/main" id="{00000000-0008-0000-0100-0000A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82" name="Picture 47" descr="clearpixel">
          <a:extLst>
            <a:ext uri="{FF2B5EF4-FFF2-40B4-BE49-F238E27FC236}">
              <a16:creationId xmlns:a16="http://schemas.microsoft.com/office/drawing/2014/main" id="{00000000-0008-0000-0100-0000A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83" name="Picture 1" descr="clearpixel">
          <a:extLst>
            <a:ext uri="{FF2B5EF4-FFF2-40B4-BE49-F238E27FC236}">
              <a16:creationId xmlns:a16="http://schemas.microsoft.com/office/drawing/2014/main" id="{00000000-0008-0000-0100-0000A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84" name="Picture 1" descr="clearpixel">
          <a:extLst>
            <a:ext uri="{FF2B5EF4-FFF2-40B4-BE49-F238E27FC236}">
              <a16:creationId xmlns:a16="http://schemas.microsoft.com/office/drawing/2014/main" id="{00000000-0008-0000-01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85" name="Picture 1" descr="clearpixel">
          <a:extLst>
            <a:ext uri="{FF2B5EF4-FFF2-40B4-BE49-F238E27FC236}">
              <a16:creationId xmlns:a16="http://schemas.microsoft.com/office/drawing/2014/main" id="{00000000-0008-0000-0100-0000A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86" name="Picture 47" descr="clearpixel">
          <a:extLst>
            <a:ext uri="{FF2B5EF4-FFF2-40B4-BE49-F238E27FC236}">
              <a16:creationId xmlns:a16="http://schemas.microsoft.com/office/drawing/2014/main" id="{00000000-0008-0000-0100-0000A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87" name="Picture 1" descr="clearpixel">
          <a:extLst>
            <a:ext uri="{FF2B5EF4-FFF2-40B4-BE49-F238E27FC236}">
              <a16:creationId xmlns:a16="http://schemas.microsoft.com/office/drawing/2014/main" id="{00000000-0008-0000-0100-0000A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88" name="Picture 1" descr="clearpixel">
          <a:extLst>
            <a:ext uri="{FF2B5EF4-FFF2-40B4-BE49-F238E27FC236}">
              <a16:creationId xmlns:a16="http://schemas.microsoft.com/office/drawing/2014/main" id="{00000000-0008-0000-01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89" name="Picture 1" descr="clearpixel">
          <a:extLst>
            <a:ext uri="{FF2B5EF4-FFF2-40B4-BE49-F238E27FC236}">
              <a16:creationId xmlns:a16="http://schemas.microsoft.com/office/drawing/2014/main" id="{00000000-0008-0000-0100-0000A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90" name="Picture 47" descr="clearpixel">
          <a:extLst>
            <a:ext uri="{FF2B5EF4-FFF2-40B4-BE49-F238E27FC236}">
              <a16:creationId xmlns:a16="http://schemas.microsoft.com/office/drawing/2014/main" id="{00000000-0008-0000-0100-0000A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91" name="Picture 1" descr="clearpixel">
          <a:extLst>
            <a:ext uri="{FF2B5EF4-FFF2-40B4-BE49-F238E27FC236}">
              <a16:creationId xmlns:a16="http://schemas.microsoft.com/office/drawing/2014/main" id="{00000000-0008-0000-0100-0000A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533400" cy="9525"/>
    <xdr:pic>
      <xdr:nvPicPr>
        <xdr:cNvPr id="2992" name="Picture 1" descr="clearpixel">
          <a:extLst>
            <a:ext uri="{FF2B5EF4-FFF2-40B4-BE49-F238E27FC236}">
              <a16:creationId xmlns:a16="http://schemas.microsoft.com/office/drawing/2014/main" id="{00000000-0008-0000-01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05700" y="0"/>
          <a:ext cx="533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0</xdr:colOff>
      <xdr:row>0</xdr:row>
      <xdr:rowOff>0</xdr:rowOff>
    </xdr:from>
    <xdr:ext cx="371475" cy="9525"/>
    <xdr:pic>
      <xdr:nvPicPr>
        <xdr:cNvPr id="2993" name="Picture 2992" descr="http://www.mbtrailridingclub.ca/assets/images/autogen/clearpixel.gif">
          <a:extLst>
            <a:ext uri="{FF2B5EF4-FFF2-40B4-BE49-F238E27FC236}">
              <a16:creationId xmlns:a16="http://schemas.microsoft.com/office/drawing/2014/main" id="{00000000-0008-0000-0100-0000B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0"/>
          <a:ext cx="3714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27"/>
  <sheetViews>
    <sheetView tabSelected="1" zoomScale="85" zoomScaleNormal="85" workbookViewId="0">
      <selection activeCell="H27" sqref="H27"/>
    </sheetView>
  </sheetViews>
  <sheetFormatPr defaultColWidth="8.85546875" defaultRowHeight="12.75" x14ac:dyDescent="0.2"/>
  <cols>
    <col min="1" max="1" width="28" style="2" bestFit="1" customWidth="1"/>
    <col min="2" max="2" width="13.140625" style="4" customWidth="1"/>
    <col min="3" max="9" width="8.85546875" style="2"/>
    <col min="10" max="10" width="24.140625" style="2" customWidth="1"/>
    <col min="11" max="11" width="15.85546875" style="2" customWidth="1"/>
    <col min="12" max="12" width="26.85546875" style="2" hidden="1" customWidth="1"/>
    <col min="13" max="55" width="0" style="2" hidden="1" customWidth="1"/>
    <col min="56" max="56" width="10.5703125" style="2" hidden="1" customWidth="1"/>
    <col min="57" max="16384" width="8.85546875" style="2"/>
  </cols>
  <sheetData>
    <row r="1" spans="1:50" x14ac:dyDescent="0.2">
      <c r="A1" s="3" t="s">
        <v>907</v>
      </c>
      <c r="B1" s="1">
        <v>300</v>
      </c>
      <c r="C1" s="1">
        <v>500</v>
      </c>
      <c r="D1" s="1">
        <v>1000</v>
      </c>
      <c r="E1" s="1">
        <v>1500</v>
      </c>
      <c r="F1" s="1">
        <v>3250</v>
      </c>
    </row>
    <row r="2" spans="1:50" x14ac:dyDescent="0.2">
      <c r="A2" s="6" t="s">
        <v>368</v>
      </c>
      <c r="B2" s="1">
        <v>2</v>
      </c>
      <c r="C2" s="1">
        <v>2</v>
      </c>
      <c r="D2" s="1">
        <v>2</v>
      </c>
      <c r="E2" s="1">
        <v>1</v>
      </c>
      <c r="F2" s="1">
        <v>3</v>
      </c>
    </row>
    <row r="3" spans="1:50" x14ac:dyDescent="0.2">
      <c r="A3" s="5"/>
    </row>
    <row r="4" spans="1:50" x14ac:dyDescent="0.2">
      <c r="A4" s="3" t="s">
        <v>908</v>
      </c>
      <c r="B4" s="1">
        <v>300</v>
      </c>
      <c r="C4" s="1">
        <v>750</v>
      </c>
      <c r="D4" s="1">
        <v>1000</v>
      </c>
      <c r="E4" s="1">
        <v>1250</v>
      </c>
      <c r="F4" s="1">
        <v>1500</v>
      </c>
      <c r="G4" s="1">
        <v>2500</v>
      </c>
    </row>
    <row r="5" spans="1:50" x14ac:dyDescent="0.2">
      <c r="A5" s="6" t="s">
        <v>368</v>
      </c>
      <c r="B5" s="1">
        <v>3</v>
      </c>
      <c r="C5" s="1">
        <v>2</v>
      </c>
      <c r="D5" s="1">
        <v>1</v>
      </c>
      <c r="E5" s="1">
        <v>1</v>
      </c>
      <c r="F5" s="1">
        <v>1</v>
      </c>
      <c r="G5" s="1">
        <v>1</v>
      </c>
    </row>
    <row r="6" spans="1:50" x14ac:dyDescent="0.2">
      <c r="F6" s="8"/>
      <c r="G6" s="8"/>
    </row>
    <row r="7" spans="1:50" x14ac:dyDescent="0.2">
      <c r="A7" s="7" t="s">
        <v>516</v>
      </c>
      <c r="F7" s="8"/>
    </row>
    <row r="8" spans="1:50" s="8" customFormat="1" x14ac:dyDescent="0.2">
      <c r="A8" s="13" t="s">
        <v>615</v>
      </c>
      <c r="B8" s="9">
        <v>3250</v>
      </c>
      <c r="C8" s="5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8" customFormat="1" x14ac:dyDescent="0.2">
      <c r="A9" s="13" t="s">
        <v>569</v>
      </c>
      <c r="B9" s="9">
        <v>3250</v>
      </c>
      <c r="C9" s="3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8" customFormat="1" x14ac:dyDescent="0.2">
      <c r="A10" s="13" t="s">
        <v>442</v>
      </c>
      <c r="B10" s="9">
        <v>3250</v>
      </c>
      <c r="C10" s="3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8" customFormat="1" x14ac:dyDescent="0.2">
      <c r="A11" s="13" t="s">
        <v>676</v>
      </c>
      <c r="B11" s="9">
        <v>1500</v>
      </c>
      <c r="C11" s="3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8" customFormat="1" x14ac:dyDescent="0.2">
      <c r="A12" s="13" t="s">
        <v>637</v>
      </c>
      <c r="B12" s="9">
        <v>1000</v>
      </c>
      <c r="C12" s="3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8" customFormat="1" x14ac:dyDescent="0.2">
      <c r="A13" s="13" t="s">
        <v>886</v>
      </c>
      <c r="B13" s="9">
        <v>1000</v>
      </c>
      <c r="C13" s="3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8" customFormat="1" x14ac:dyDescent="0.2">
      <c r="A14" s="13" t="s">
        <v>747</v>
      </c>
      <c r="B14" s="9">
        <v>500</v>
      </c>
      <c r="C14" s="3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8" customFormat="1" x14ac:dyDescent="0.2">
      <c r="A15" s="13" t="s">
        <v>764</v>
      </c>
      <c r="B15" s="9">
        <v>500</v>
      </c>
      <c r="C15" s="3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8" customFormat="1" x14ac:dyDescent="0.2">
      <c r="A16" s="13" t="s">
        <v>814</v>
      </c>
      <c r="B16" s="9">
        <v>300</v>
      </c>
      <c r="C16" s="3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7" s="8" customFormat="1" x14ac:dyDescent="0.2">
      <c r="A17" s="13" t="s">
        <v>884</v>
      </c>
      <c r="B17" s="9">
        <v>300</v>
      </c>
      <c r="C17" s="3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7" s="8" customFormat="1" x14ac:dyDescent="0.2">
      <c r="A18" s="7" t="s">
        <v>517</v>
      </c>
      <c r="B18" s="2"/>
      <c r="C18" s="2"/>
      <c r="D18" s="2"/>
      <c r="F18" s="2"/>
      <c r="G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 customHeight="1" x14ac:dyDescent="0.2">
      <c r="A19" s="13" t="s">
        <v>570</v>
      </c>
      <c r="B19" s="9">
        <v>2500</v>
      </c>
    </row>
    <row r="20" spans="1:57" ht="12.75" customHeight="1" x14ac:dyDescent="0.2">
      <c r="A20" s="13" t="s">
        <v>741</v>
      </c>
      <c r="B20" s="9">
        <v>1500</v>
      </c>
    </row>
    <row r="21" spans="1:57" ht="12.75" customHeight="1" x14ac:dyDescent="0.2">
      <c r="A21" s="13" t="s">
        <v>703</v>
      </c>
      <c r="B21" s="9">
        <v>1250</v>
      </c>
    </row>
    <row r="22" spans="1:57" ht="12.75" customHeight="1" x14ac:dyDescent="0.2">
      <c r="A22" s="13" t="s">
        <v>646</v>
      </c>
      <c r="B22" s="9">
        <v>1000</v>
      </c>
    </row>
    <row r="23" spans="1:57" ht="12.75" customHeight="1" x14ac:dyDescent="0.2">
      <c r="A23" s="13" t="s">
        <v>905</v>
      </c>
      <c r="B23" s="9">
        <v>750</v>
      </c>
    </row>
    <row r="24" spans="1:57" ht="12.75" customHeight="1" x14ac:dyDescent="0.2">
      <c r="A24" s="13" t="s">
        <v>789</v>
      </c>
      <c r="B24" s="9">
        <v>750</v>
      </c>
    </row>
    <row r="25" spans="1:57" ht="12.75" customHeight="1" x14ac:dyDescent="0.2">
      <c r="A25" s="13" t="s">
        <v>877</v>
      </c>
      <c r="B25" s="9">
        <v>300</v>
      </c>
    </row>
    <row r="26" spans="1:57" ht="12.75" customHeight="1" x14ac:dyDescent="0.2">
      <c r="A26" s="13" t="s">
        <v>804</v>
      </c>
      <c r="B26" s="9">
        <v>300</v>
      </c>
    </row>
    <row r="27" spans="1:57" ht="12.75" customHeight="1" x14ac:dyDescent="0.2">
      <c r="A27" s="13" t="s">
        <v>906</v>
      </c>
      <c r="B27" s="9">
        <v>300</v>
      </c>
    </row>
  </sheetData>
  <phoneticPr fontId="6" type="noConversion"/>
  <pageMargins left="0.75" right="0.75" top="0.37" bottom="0.4" header="0.5" footer="0.37"/>
  <pageSetup scale="4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workbookViewId="0">
      <selection activeCell="B23" sqref="B23"/>
    </sheetView>
  </sheetViews>
  <sheetFormatPr defaultColWidth="9.140625" defaultRowHeight="12.75" x14ac:dyDescent="0.2"/>
  <cols>
    <col min="1" max="1" width="16.140625" style="32" customWidth="1"/>
    <col min="2" max="2" width="24.5703125" style="32" customWidth="1"/>
    <col min="3" max="4" width="5.85546875" style="32" customWidth="1"/>
    <col min="5" max="8" width="5.85546875" style="33" customWidth="1"/>
    <col min="9" max="9" width="9.140625" style="33"/>
    <col min="10" max="10" width="9.140625" style="34" customWidth="1"/>
    <col min="11" max="11" width="4.140625" style="33" customWidth="1"/>
    <col min="12" max="12" width="3.42578125" style="33" customWidth="1"/>
    <col min="13" max="13" width="9.140625" style="33"/>
    <col min="14" max="14" width="22.140625" style="33" customWidth="1"/>
    <col min="15" max="24" width="9.140625" style="33" customWidth="1"/>
    <col min="25" max="34" width="9.140625" style="33"/>
    <col min="35" max="35" width="9.5703125" style="33" customWidth="1"/>
    <col min="36" max="36" width="11.5703125" style="33" customWidth="1"/>
    <col min="37" max="37" width="29.42578125" style="33" customWidth="1"/>
    <col min="38" max="38" width="25.42578125" style="33" customWidth="1"/>
    <col min="39" max="39" width="13.85546875" style="33" customWidth="1"/>
    <col min="40" max="16384" width="9.140625" style="33"/>
  </cols>
  <sheetData>
    <row r="1" spans="1:10" x14ac:dyDescent="0.2">
      <c r="A1" s="68"/>
      <c r="B1" s="68"/>
      <c r="C1" s="70" t="s">
        <v>882</v>
      </c>
      <c r="D1" s="70"/>
      <c r="E1" s="70" t="s">
        <v>894</v>
      </c>
      <c r="F1" s="70"/>
      <c r="G1" s="70" t="s">
        <v>883</v>
      </c>
      <c r="H1" s="70"/>
      <c r="I1" s="68" t="s">
        <v>726</v>
      </c>
      <c r="J1" s="68" t="s">
        <v>719</v>
      </c>
    </row>
    <row r="2" spans="1:10" x14ac:dyDescent="0.2">
      <c r="A2" s="54" t="s">
        <v>727</v>
      </c>
      <c r="B2" s="35"/>
      <c r="C2" s="54"/>
      <c r="D2" s="54"/>
      <c r="E2" s="36"/>
      <c r="F2" s="36"/>
      <c r="G2" s="36"/>
      <c r="H2" s="36"/>
      <c r="I2" s="36"/>
      <c r="J2" s="36"/>
    </row>
    <row r="3" spans="1:10" x14ac:dyDescent="0.2">
      <c r="A3" s="57" t="s">
        <v>884</v>
      </c>
      <c r="B3" s="60" t="s">
        <v>885</v>
      </c>
      <c r="C3" s="52">
        <v>25</v>
      </c>
      <c r="D3" s="53">
        <v>60</v>
      </c>
      <c r="E3" s="34">
        <v>25</v>
      </c>
      <c r="F3" s="34">
        <v>60</v>
      </c>
      <c r="G3" s="34">
        <v>25</v>
      </c>
      <c r="H3" s="34">
        <v>30</v>
      </c>
      <c r="I3" s="34">
        <f t="shared" ref="I3:J9" si="0">SUM(C3,E3,G3)</f>
        <v>75</v>
      </c>
      <c r="J3" s="34">
        <f t="shared" si="0"/>
        <v>150</v>
      </c>
    </row>
    <row r="4" spans="1:10" x14ac:dyDescent="0.2">
      <c r="A4" s="56" t="s">
        <v>442</v>
      </c>
      <c r="B4" s="60" t="s">
        <v>895</v>
      </c>
      <c r="C4" s="52">
        <v>25</v>
      </c>
      <c r="D4" s="56">
        <v>47.5</v>
      </c>
      <c r="E4" s="34">
        <v>25</v>
      </c>
      <c r="F4" s="34">
        <v>40</v>
      </c>
      <c r="G4" s="34">
        <v>25</v>
      </c>
      <c r="H4" s="34">
        <v>37.5</v>
      </c>
      <c r="I4" s="34">
        <f t="shared" si="0"/>
        <v>75</v>
      </c>
      <c r="J4" s="34">
        <f t="shared" si="0"/>
        <v>125</v>
      </c>
    </row>
    <row r="5" spans="1:10" x14ac:dyDescent="0.2">
      <c r="A5" s="56" t="s">
        <v>637</v>
      </c>
      <c r="B5" s="60" t="s">
        <v>646</v>
      </c>
      <c r="C5" s="52"/>
      <c r="D5" s="56"/>
      <c r="E5" s="34">
        <v>25</v>
      </c>
      <c r="F5" s="34">
        <v>47.5</v>
      </c>
      <c r="G5" s="34">
        <v>25</v>
      </c>
      <c r="H5" s="34">
        <v>50</v>
      </c>
      <c r="I5" s="34">
        <f t="shared" si="0"/>
        <v>50</v>
      </c>
      <c r="J5" s="34">
        <f t="shared" si="0"/>
        <v>97.5</v>
      </c>
    </row>
    <row r="6" spans="1:10" x14ac:dyDescent="0.2">
      <c r="A6" s="56" t="s">
        <v>569</v>
      </c>
      <c r="B6" s="60" t="s">
        <v>741</v>
      </c>
      <c r="C6" s="52"/>
      <c r="D6" s="56"/>
      <c r="E6" s="34">
        <v>25</v>
      </c>
      <c r="F6" s="34">
        <v>30</v>
      </c>
      <c r="G6" s="34">
        <v>25</v>
      </c>
      <c r="H6" s="34">
        <v>25</v>
      </c>
      <c r="I6" s="34">
        <f t="shared" si="0"/>
        <v>50</v>
      </c>
      <c r="J6" s="34">
        <f t="shared" si="0"/>
        <v>55</v>
      </c>
    </row>
    <row r="7" spans="1:10" x14ac:dyDescent="0.2">
      <c r="A7" s="57" t="s">
        <v>776</v>
      </c>
      <c r="B7" s="62" t="s">
        <v>896</v>
      </c>
      <c r="C7" s="52">
        <v>25</v>
      </c>
      <c r="D7" s="56">
        <v>40</v>
      </c>
      <c r="E7" s="34"/>
      <c r="F7" s="34"/>
      <c r="G7" s="34"/>
      <c r="H7" s="34"/>
      <c r="I7" s="34">
        <f t="shared" si="0"/>
        <v>25</v>
      </c>
      <c r="J7" s="34">
        <f t="shared" si="0"/>
        <v>40</v>
      </c>
    </row>
    <row r="8" spans="1:10" x14ac:dyDescent="0.2">
      <c r="A8" s="56" t="s">
        <v>869</v>
      </c>
      <c r="B8" s="60" t="s">
        <v>870</v>
      </c>
      <c r="C8" s="52">
        <v>25</v>
      </c>
      <c r="D8" s="56">
        <v>35</v>
      </c>
      <c r="E8" s="34"/>
      <c r="F8" s="34"/>
      <c r="G8" s="34"/>
      <c r="H8" s="34"/>
      <c r="I8" s="34">
        <f t="shared" si="0"/>
        <v>25</v>
      </c>
      <c r="J8" s="34">
        <f t="shared" si="0"/>
        <v>35</v>
      </c>
    </row>
    <row r="9" spans="1:10" x14ac:dyDescent="0.2">
      <c r="A9" s="56" t="s">
        <v>764</v>
      </c>
      <c r="B9" s="60" t="s">
        <v>800</v>
      </c>
      <c r="C9" s="52"/>
      <c r="D9" s="56"/>
      <c r="E9" s="34">
        <v>25</v>
      </c>
      <c r="F9" s="34">
        <v>35</v>
      </c>
      <c r="G9" s="34"/>
      <c r="H9" s="34"/>
      <c r="I9" s="34">
        <f t="shared" si="0"/>
        <v>25</v>
      </c>
      <c r="J9" s="34">
        <f t="shared" si="0"/>
        <v>35</v>
      </c>
    </row>
    <row r="10" spans="1:10" x14ac:dyDescent="0.2">
      <c r="A10" s="54" t="s">
        <v>774</v>
      </c>
      <c r="B10" s="35"/>
      <c r="C10" s="54"/>
      <c r="D10" s="54"/>
      <c r="E10" s="36"/>
      <c r="F10" s="36"/>
      <c r="G10" s="36"/>
      <c r="H10" s="36"/>
      <c r="I10" s="36"/>
      <c r="J10" s="36"/>
    </row>
    <row r="11" spans="1:10" x14ac:dyDescent="0.2">
      <c r="A11" s="56" t="s">
        <v>886</v>
      </c>
      <c r="B11" s="60" t="s">
        <v>887</v>
      </c>
      <c r="C11" s="52"/>
      <c r="D11" s="53"/>
      <c r="E11" s="34">
        <v>25</v>
      </c>
      <c r="F11" s="34">
        <v>37.5</v>
      </c>
      <c r="G11" s="34"/>
      <c r="H11" s="34"/>
      <c r="I11" s="34">
        <f t="shared" ref="I11:I12" si="1">SUM(C11,E11,G11)</f>
        <v>25</v>
      </c>
      <c r="J11" s="34">
        <f t="shared" ref="J11:J12" si="2">SUM(D11,F11,H11)</f>
        <v>37.5</v>
      </c>
    </row>
    <row r="12" spans="1:10" x14ac:dyDescent="0.2">
      <c r="A12" s="56" t="s">
        <v>747</v>
      </c>
      <c r="B12" s="60" t="s">
        <v>2</v>
      </c>
      <c r="C12" s="52"/>
      <c r="D12" s="56"/>
      <c r="E12" s="34">
        <v>25</v>
      </c>
      <c r="F12" s="34">
        <v>25</v>
      </c>
      <c r="G12" s="34"/>
      <c r="H12" s="34"/>
      <c r="I12" s="34">
        <f t="shared" si="1"/>
        <v>25</v>
      </c>
      <c r="J12" s="34">
        <f t="shared" si="2"/>
        <v>25</v>
      </c>
    </row>
    <row r="13" spans="1:10" x14ac:dyDescent="0.2">
      <c r="A13" s="54" t="s">
        <v>773</v>
      </c>
      <c r="B13" s="35"/>
      <c r="C13" s="54"/>
      <c r="D13" s="54"/>
      <c r="E13" s="36"/>
      <c r="F13" s="36"/>
      <c r="G13" s="36"/>
      <c r="H13" s="36"/>
      <c r="I13" s="36"/>
      <c r="J13" s="36"/>
    </row>
    <row r="14" spans="1:10" x14ac:dyDescent="0.2">
      <c r="A14" s="56" t="s">
        <v>833</v>
      </c>
      <c r="B14" s="60" t="s">
        <v>2</v>
      </c>
      <c r="C14" s="52"/>
      <c r="D14" s="56"/>
      <c r="E14" s="34"/>
      <c r="F14" s="34"/>
      <c r="G14" s="34">
        <v>15</v>
      </c>
      <c r="H14" s="34">
        <v>22.5</v>
      </c>
      <c r="I14" s="34">
        <f t="shared" ref="I14:I15" si="3">SUM(C14,E14,G14)</f>
        <v>15</v>
      </c>
      <c r="J14" s="34">
        <f t="shared" ref="J14:J15" si="4">SUM(D14,F14,H14)</f>
        <v>22.5</v>
      </c>
    </row>
    <row r="15" spans="1:10" x14ac:dyDescent="0.2">
      <c r="A15" s="56" t="s">
        <v>900</v>
      </c>
      <c r="B15" s="60" t="s">
        <v>899</v>
      </c>
      <c r="C15" s="52"/>
      <c r="D15" s="56"/>
      <c r="E15" s="34"/>
      <c r="F15" s="34"/>
      <c r="G15" s="34">
        <v>15</v>
      </c>
      <c r="H15" s="34">
        <v>15</v>
      </c>
      <c r="I15" s="34">
        <f t="shared" si="3"/>
        <v>15</v>
      </c>
      <c r="J15" s="34">
        <f t="shared" si="4"/>
        <v>15</v>
      </c>
    </row>
    <row r="16" spans="1:10" x14ac:dyDescent="0.2">
      <c r="A16" s="54" t="s">
        <v>728</v>
      </c>
      <c r="B16" s="35"/>
      <c r="C16" s="54"/>
      <c r="D16" s="54"/>
      <c r="E16" s="36"/>
      <c r="F16" s="36"/>
      <c r="G16" s="36"/>
      <c r="H16" s="36"/>
      <c r="I16" s="36"/>
      <c r="J16" s="36"/>
    </row>
    <row r="17" spans="1:10" x14ac:dyDescent="0.2">
      <c r="A17" s="50" t="s">
        <v>814</v>
      </c>
      <c r="B17" s="61" t="s">
        <v>898</v>
      </c>
      <c r="C17" s="51">
        <v>15</v>
      </c>
      <c r="D17" s="51">
        <v>25.5</v>
      </c>
      <c r="E17" s="34">
        <v>15</v>
      </c>
      <c r="F17" s="34">
        <v>22.5</v>
      </c>
      <c r="G17" s="34">
        <v>15</v>
      </c>
      <c r="H17" s="34">
        <v>22.5</v>
      </c>
      <c r="I17" s="34">
        <f t="shared" ref="I17:J21" si="5">SUM(C17,E17,G17)</f>
        <v>45</v>
      </c>
      <c r="J17" s="34">
        <f t="shared" si="5"/>
        <v>70.5</v>
      </c>
    </row>
    <row r="18" spans="1:10" x14ac:dyDescent="0.2">
      <c r="A18" s="56" t="s">
        <v>622</v>
      </c>
      <c r="B18" s="60" t="s">
        <v>901</v>
      </c>
      <c r="C18" s="51">
        <v>15</v>
      </c>
      <c r="D18" s="56">
        <v>21</v>
      </c>
      <c r="E18" s="34">
        <v>15</v>
      </c>
      <c r="F18" s="34">
        <v>15</v>
      </c>
      <c r="G18" s="34">
        <v>15</v>
      </c>
      <c r="H18" s="34">
        <v>30</v>
      </c>
      <c r="I18" s="34">
        <f t="shared" si="5"/>
        <v>45</v>
      </c>
      <c r="J18" s="34">
        <f t="shared" si="5"/>
        <v>66</v>
      </c>
    </row>
    <row r="19" spans="1:10" x14ac:dyDescent="0.2">
      <c r="A19" s="57" t="s">
        <v>594</v>
      </c>
      <c r="B19" s="62" t="s">
        <v>897</v>
      </c>
      <c r="C19" s="51">
        <v>15</v>
      </c>
      <c r="D19" s="51">
        <v>33</v>
      </c>
      <c r="E19" s="34"/>
      <c r="F19" s="34"/>
      <c r="G19" s="34"/>
      <c r="H19" s="34"/>
      <c r="I19" s="34">
        <f t="shared" si="5"/>
        <v>15</v>
      </c>
      <c r="J19" s="34">
        <f t="shared" si="5"/>
        <v>33</v>
      </c>
    </row>
    <row r="20" spans="1:10" x14ac:dyDescent="0.2">
      <c r="A20" s="56" t="s">
        <v>815</v>
      </c>
      <c r="B20" s="60" t="s">
        <v>832</v>
      </c>
      <c r="C20" s="51"/>
      <c r="D20" s="56"/>
      <c r="E20" s="34"/>
      <c r="F20" s="34"/>
      <c r="G20" s="34">
        <v>15</v>
      </c>
      <c r="H20" s="34">
        <v>18</v>
      </c>
      <c r="I20" s="34">
        <f t="shared" si="5"/>
        <v>15</v>
      </c>
      <c r="J20" s="34">
        <f t="shared" si="5"/>
        <v>18</v>
      </c>
    </row>
    <row r="21" spans="1:10" x14ac:dyDescent="0.2">
      <c r="A21" s="56" t="s">
        <v>815</v>
      </c>
      <c r="B21" s="60" t="s">
        <v>899</v>
      </c>
      <c r="C21" s="51">
        <v>15</v>
      </c>
      <c r="D21" s="56">
        <v>15</v>
      </c>
      <c r="E21" s="34"/>
      <c r="F21" s="34"/>
      <c r="G21" s="34"/>
      <c r="H21" s="34"/>
      <c r="I21" s="34">
        <f t="shared" si="5"/>
        <v>15</v>
      </c>
      <c r="J21" s="34">
        <f t="shared" si="5"/>
        <v>15</v>
      </c>
    </row>
    <row r="22" spans="1:10" x14ac:dyDescent="0.2">
      <c r="A22" s="45"/>
    </row>
    <row r="23" spans="1:10" x14ac:dyDescent="0.2">
      <c r="A23" s="45"/>
    </row>
    <row r="24" spans="1:10" x14ac:dyDescent="0.2">
      <c r="A24" s="45"/>
    </row>
    <row r="25" spans="1:10" x14ac:dyDescent="0.2">
      <c r="A25" s="45"/>
    </row>
    <row r="26" spans="1:10" x14ac:dyDescent="0.2">
      <c r="A26" s="45"/>
    </row>
    <row r="27" spans="1:10" x14ac:dyDescent="0.2">
      <c r="A27" s="45"/>
    </row>
    <row r="28" spans="1:10" x14ac:dyDescent="0.2">
      <c r="A28" s="45"/>
    </row>
    <row r="29" spans="1:10" x14ac:dyDescent="0.2">
      <c r="A29" s="45"/>
    </row>
    <row r="30" spans="1:10" x14ac:dyDescent="0.2">
      <c r="A30" s="45"/>
    </row>
    <row r="31" spans="1:10" x14ac:dyDescent="0.2">
      <c r="A31" s="45"/>
    </row>
    <row r="32" spans="1:10" x14ac:dyDescent="0.2">
      <c r="A32" s="45"/>
    </row>
    <row r="33" spans="1:1" x14ac:dyDescent="0.2">
      <c r="A33" s="45"/>
    </row>
    <row r="34" spans="1:1" x14ac:dyDescent="0.2">
      <c r="A34" s="45"/>
    </row>
    <row r="35" spans="1:1" x14ac:dyDescent="0.2">
      <c r="A35" s="45"/>
    </row>
    <row r="36" spans="1:1" x14ac:dyDescent="0.2">
      <c r="A36" s="45"/>
    </row>
    <row r="37" spans="1:1" x14ac:dyDescent="0.2">
      <c r="A37" s="45"/>
    </row>
    <row r="38" spans="1:1" x14ac:dyDescent="0.2">
      <c r="A38" s="45"/>
    </row>
    <row r="39" spans="1:1" x14ac:dyDescent="0.2">
      <c r="A39" s="45"/>
    </row>
    <row r="40" spans="1:1" x14ac:dyDescent="0.2">
      <c r="A40" s="45"/>
    </row>
    <row r="41" spans="1:1" x14ac:dyDescent="0.2">
      <c r="A41" s="45"/>
    </row>
    <row r="42" spans="1:1" x14ac:dyDescent="0.2">
      <c r="A42" s="45"/>
    </row>
  </sheetData>
  <sortState xmlns:xlrd2="http://schemas.microsoft.com/office/spreadsheetml/2017/richdata2" ref="A17:J21">
    <sortCondition descending="1" ref="J17:J21"/>
  </sortState>
  <mergeCells count="3">
    <mergeCell ref="C1:D1"/>
    <mergeCell ref="E1:F1"/>
    <mergeCell ref="G1:H1"/>
  </mergeCells>
  <phoneticPr fontId="6" type="noConversion"/>
  <pageMargins left="0.74803149606299213" right="0.74803149606299213" top="0.23622047244094491" bottom="0.23622047244094491" header="0.51181102362204722" footer="0.51181102362204722"/>
  <pageSetup scale="11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BJ244"/>
  <sheetViews>
    <sheetView topLeftCell="A209" zoomScale="95" zoomScaleNormal="95" workbookViewId="0">
      <selection activeCell="A51" sqref="A51"/>
    </sheetView>
  </sheetViews>
  <sheetFormatPr defaultColWidth="9.140625" defaultRowHeight="12.75" x14ac:dyDescent="0.2"/>
  <cols>
    <col min="1" max="1" width="23" style="12" customWidth="1"/>
    <col min="2" max="2" width="6.42578125" style="24" hidden="1" customWidth="1"/>
    <col min="3" max="3" width="6.140625" style="12" hidden="1" customWidth="1"/>
    <col min="4" max="4" width="8.140625" style="12" hidden="1" customWidth="1"/>
    <col min="5" max="5" width="5" style="12" hidden="1" customWidth="1"/>
    <col min="6" max="6" width="8.140625" style="12" hidden="1" customWidth="1"/>
    <col min="7" max="7" width="5" style="12" hidden="1" customWidth="1"/>
    <col min="8" max="8" width="6.140625" style="12" hidden="1" customWidth="1"/>
    <col min="9" max="9" width="5" style="12" hidden="1" customWidth="1"/>
    <col min="10" max="10" width="6.140625" style="12" hidden="1" customWidth="1"/>
    <col min="11" max="11" width="5.42578125" style="12" hidden="1" customWidth="1"/>
    <col min="12" max="12" width="6.85546875" style="12" hidden="1" customWidth="1"/>
    <col min="13" max="13" width="5.42578125" style="12" hidden="1" customWidth="1"/>
    <col min="14" max="44" width="6.85546875" style="12" hidden="1" customWidth="1"/>
    <col min="45" max="46" width="6.85546875" style="12" customWidth="1"/>
    <col min="47" max="47" width="6.42578125" style="23" customWidth="1"/>
    <col min="48" max="48" width="8.140625" style="24" customWidth="1"/>
    <col min="49" max="49" width="8.5703125" style="25" customWidth="1"/>
    <col min="50" max="50" width="14.85546875" style="24" customWidth="1"/>
    <col min="51" max="51" width="14" style="12" customWidth="1"/>
    <col min="52" max="52" width="4.5703125" style="12" customWidth="1"/>
    <col min="53" max="16384" width="9.140625" style="12"/>
  </cols>
  <sheetData>
    <row r="1" spans="1:52" x14ac:dyDescent="0.2">
      <c r="A1" s="37" t="s">
        <v>0</v>
      </c>
      <c r="B1" s="43" t="s">
        <v>428</v>
      </c>
      <c r="C1" s="37">
        <v>2000</v>
      </c>
      <c r="D1" s="37" t="s">
        <v>203</v>
      </c>
      <c r="E1" s="37">
        <v>2001</v>
      </c>
      <c r="F1" s="37" t="s">
        <v>233</v>
      </c>
      <c r="G1" s="37">
        <v>2002</v>
      </c>
      <c r="H1" s="37" t="s">
        <v>234</v>
      </c>
      <c r="I1" s="37">
        <v>2003</v>
      </c>
      <c r="J1" s="37" t="s">
        <v>321</v>
      </c>
      <c r="K1" s="37">
        <v>2004</v>
      </c>
      <c r="L1" s="37" t="s">
        <v>341</v>
      </c>
      <c r="M1" s="37">
        <v>2005</v>
      </c>
      <c r="N1" s="37" t="s">
        <v>370</v>
      </c>
      <c r="O1" s="37">
        <v>2006</v>
      </c>
      <c r="P1" s="37" t="s">
        <v>427</v>
      </c>
      <c r="Q1" s="37">
        <v>2007</v>
      </c>
      <c r="R1" s="37" t="s">
        <v>477</v>
      </c>
      <c r="S1" s="37">
        <v>2008</v>
      </c>
      <c r="T1" s="37" t="s">
        <v>522</v>
      </c>
      <c r="U1" s="37">
        <v>2009</v>
      </c>
      <c r="V1" s="37" t="s">
        <v>540</v>
      </c>
      <c r="W1" s="37">
        <v>2010</v>
      </c>
      <c r="X1" s="37" t="s">
        <v>561</v>
      </c>
      <c r="Y1" s="37">
        <v>2011</v>
      </c>
      <c r="Z1" s="37" t="s">
        <v>577</v>
      </c>
      <c r="AA1" s="37">
        <v>2012</v>
      </c>
      <c r="AB1" s="37" t="s">
        <v>607</v>
      </c>
      <c r="AC1" s="37">
        <v>2013</v>
      </c>
      <c r="AD1" s="37" t="s">
        <v>624</v>
      </c>
      <c r="AE1" s="37">
        <v>2014</v>
      </c>
      <c r="AF1" s="37" t="s">
        <v>632</v>
      </c>
      <c r="AG1" s="37">
        <v>2015</v>
      </c>
      <c r="AH1" s="37" t="s">
        <v>658</v>
      </c>
      <c r="AI1" s="37">
        <v>2016</v>
      </c>
      <c r="AJ1" s="37" t="s">
        <v>701</v>
      </c>
      <c r="AK1" s="37">
        <v>2017</v>
      </c>
      <c r="AL1" s="37" t="s">
        <v>718</v>
      </c>
      <c r="AM1" s="37">
        <v>2018</v>
      </c>
      <c r="AN1" s="37" t="s">
        <v>744</v>
      </c>
      <c r="AO1" s="37">
        <v>2019</v>
      </c>
      <c r="AP1" s="37" t="s">
        <v>794</v>
      </c>
      <c r="AQ1" s="37">
        <v>2020</v>
      </c>
      <c r="AR1" s="37" t="s">
        <v>862</v>
      </c>
      <c r="AS1" s="37">
        <v>2021</v>
      </c>
      <c r="AT1" s="37" t="s">
        <v>889</v>
      </c>
      <c r="AU1" s="69" t="s">
        <v>144</v>
      </c>
      <c r="AV1" s="37" t="s">
        <v>226</v>
      </c>
      <c r="AW1" s="44" t="s">
        <v>196</v>
      </c>
      <c r="AX1" s="37" t="s">
        <v>891</v>
      </c>
    </row>
    <row r="2" spans="1:52" x14ac:dyDescent="0.2">
      <c r="A2" s="13" t="s">
        <v>54</v>
      </c>
      <c r="B2" s="14">
        <v>6445</v>
      </c>
      <c r="C2" s="13">
        <v>60</v>
      </c>
      <c r="D2" s="13">
        <v>350</v>
      </c>
      <c r="E2" s="13">
        <v>240</v>
      </c>
      <c r="F2" s="13">
        <v>400</v>
      </c>
      <c r="G2" s="13">
        <v>140</v>
      </c>
      <c r="H2" s="13">
        <v>250</v>
      </c>
      <c r="I2" s="13">
        <v>210</v>
      </c>
      <c r="J2" s="13">
        <v>200</v>
      </c>
      <c r="K2" s="13">
        <v>180</v>
      </c>
      <c r="L2" s="13">
        <v>535</v>
      </c>
      <c r="M2" s="13"/>
      <c r="N2" s="13"/>
      <c r="O2" s="13">
        <v>0</v>
      </c>
      <c r="P2" s="13">
        <v>25</v>
      </c>
      <c r="Q2" s="13">
        <v>20</v>
      </c>
      <c r="R2" s="13">
        <v>175</v>
      </c>
      <c r="S2" s="13">
        <f>20+40+40+40+40+20+70</f>
        <v>270</v>
      </c>
      <c r="T2" s="13">
        <v>250</v>
      </c>
      <c r="U2" s="13">
        <v>155</v>
      </c>
      <c r="V2" s="13">
        <v>275</v>
      </c>
      <c r="W2" s="13">
        <f>70+40+20+40+40+20+20</f>
        <v>250</v>
      </c>
      <c r="X2" s="13">
        <f>25+25+50+50+25+50+25+50+25+50</f>
        <v>375</v>
      </c>
      <c r="Y2" s="13">
        <v>40</v>
      </c>
      <c r="Z2" s="13">
        <v>25</v>
      </c>
      <c r="AA2" s="13">
        <v>40</v>
      </c>
      <c r="AB2" s="13">
        <v>25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5">
        <f t="shared" ref="AU2:AU65" si="0">SUM(B2:AT2)</f>
        <v>10935</v>
      </c>
      <c r="AV2" s="9">
        <v>10750</v>
      </c>
      <c r="AW2" s="11" t="s">
        <v>587</v>
      </c>
      <c r="AX2" s="9"/>
      <c r="AY2" s="33"/>
      <c r="AZ2" s="33"/>
    </row>
    <row r="3" spans="1:52" x14ac:dyDescent="0.2">
      <c r="A3" s="13" t="s">
        <v>329</v>
      </c>
      <c r="B3" s="14">
        <v>2900</v>
      </c>
      <c r="C3" s="13">
        <v>120</v>
      </c>
      <c r="D3" s="13">
        <v>50</v>
      </c>
      <c r="E3" s="13"/>
      <c r="F3" s="13"/>
      <c r="G3" s="13">
        <v>40</v>
      </c>
      <c r="H3" s="13"/>
      <c r="I3" s="13">
        <v>50</v>
      </c>
      <c r="J3" s="13">
        <v>25</v>
      </c>
      <c r="K3" s="13"/>
      <c r="L3" s="13"/>
      <c r="M3" s="13">
        <v>190</v>
      </c>
      <c r="N3" s="13">
        <v>75</v>
      </c>
      <c r="O3" s="13">
        <v>250</v>
      </c>
      <c r="P3" s="13">
        <v>175</v>
      </c>
      <c r="Q3" s="13">
        <v>0</v>
      </c>
      <c r="R3" s="13"/>
      <c r="S3" s="13">
        <v>0</v>
      </c>
      <c r="T3" s="13">
        <v>25</v>
      </c>
      <c r="U3" s="13"/>
      <c r="V3" s="13"/>
      <c r="W3" s="13"/>
      <c r="X3" s="13"/>
      <c r="Y3" s="13">
        <v>20</v>
      </c>
      <c r="Z3" s="13"/>
      <c r="AA3" s="13"/>
      <c r="AB3" s="13"/>
      <c r="AC3" s="13"/>
      <c r="AD3" s="13"/>
      <c r="AE3" s="13">
        <v>15</v>
      </c>
      <c r="AF3" s="13"/>
      <c r="AG3" s="13"/>
      <c r="AH3" s="13"/>
      <c r="AI3" s="13"/>
      <c r="AJ3" s="13"/>
      <c r="AK3" s="13">
        <v>150</v>
      </c>
      <c r="AL3" s="13">
        <v>205</v>
      </c>
      <c r="AM3" s="16">
        <v>77</v>
      </c>
      <c r="AN3" s="13">
        <v>150</v>
      </c>
      <c r="AO3" s="13"/>
      <c r="AP3" s="13">
        <v>15</v>
      </c>
      <c r="AQ3" s="13">
        <v>50</v>
      </c>
      <c r="AR3" s="13">
        <v>100</v>
      </c>
      <c r="AS3" s="13"/>
      <c r="AT3" s="13"/>
      <c r="AU3" s="15">
        <f t="shared" si="0"/>
        <v>4682</v>
      </c>
      <c r="AV3" s="10">
        <v>4500</v>
      </c>
      <c r="AW3" s="11" t="s">
        <v>775</v>
      </c>
      <c r="AX3" s="9"/>
      <c r="AY3" s="33"/>
      <c r="AZ3" s="33"/>
    </row>
    <row r="4" spans="1:52" x14ac:dyDescent="0.2">
      <c r="A4" s="13" t="s">
        <v>578</v>
      </c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>
        <f>20+40+40+20</f>
        <v>120</v>
      </c>
      <c r="Z4" s="13">
        <v>100</v>
      </c>
      <c r="AA4" s="13">
        <v>50</v>
      </c>
      <c r="AB4" s="13">
        <v>25</v>
      </c>
      <c r="AC4" s="13">
        <v>90</v>
      </c>
      <c r="AD4" s="13">
        <v>150</v>
      </c>
      <c r="AE4" s="13">
        <v>65</v>
      </c>
      <c r="AF4" s="13">
        <v>250</v>
      </c>
      <c r="AG4" s="13">
        <v>145</v>
      </c>
      <c r="AH4" s="13">
        <v>225</v>
      </c>
      <c r="AI4" s="13">
        <v>90</v>
      </c>
      <c r="AJ4" s="13">
        <v>275</v>
      </c>
      <c r="AK4" s="13">
        <f>75+20+5+10</f>
        <v>110</v>
      </c>
      <c r="AL4" s="13">
        <v>205</v>
      </c>
      <c r="AM4" s="16">
        <v>201</v>
      </c>
      <c r="AN4" s="13">
        <v>300</v>
      </c>
      <c r="AO4" s="13">
        <v>140</v>
      </c>
      <c r="AP4" s="13">
        <v>425</v>
      </c>
      <c r="AQ4" s="13">
        <f>40+40</f>
        <v>80</v>
      </c>
      <c r="AR4" s="13">
        <v>200</v>
      </c>
      <c r="AS4" s="13">
        <f>25+25</f>
        <v>50</v>
      </c>
      <c r="AT4" s="13">
        <v>200</v>
      </c>
      <c r="AU4" s="15">
        <f t="shared" si="0"/>
        <v>3496</v>
      </c>
      <c r="AV4" s="10">
        <v>3000</v>
      </c>
      <c r="AW4" s="11" t="s">
        <v>890</v>
      </c>
      <c r="AX4" s="9">
        <v>3250</v>
      </c>
      <c r="AY4" s="33"/>
      <c r="AZ4" s="33"/>
    </row>
    <row r="5" spans="1:52" x14ac:dyDescent="0.2">
      <c r="A5" s="13" t="s">
        <v>626</v>
      </c>
      <c r="B5" s="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>
        <v>25</v>
      </c>
      <c r="U5" s="13"/>
      <c r="V5" s="13">
        <f>25+25+12+27+26</f>
        <v>115</v>
      </c>
      <c r="W5" s="13"/>
      <c r="X5" s="13"/>
      <c r="Y5" s="13"/>
      <c r="Z5" s="13">
        <f>50+35</f>
        <v>85</v>
      </c>
      <c r="AA5" s="13"/>
      <c r="AB5" s="13"/>
      <c r="AC5" s="13">
        <v>145</v>
      </c>
      <c r="AD5" s="13">
        <v>200</v>
      </c>
      <c r="AE5" s="13">
        <v>127</v>
      </c>
      <c r="AF5" s="13">
        <v>325</v>
      </c>
      <c r="AG5" s="13">
        <v>25</v>
      </c>
      <c r="AH5" s="13">
        <v>580</v>
      </c>
      <c r="AI5" s="13"/>
      <c r="AJ5" s="13"/>
      <c r="AK5" s="13"/>
      <c r="AL5" s="13"/>
      <c r="AM5" s="16">
        <v>85</v>
      </c>
      <c r="AN5" s="13">
        <f>550+50</f>
        <v>600</v>
      </c>
      <c r="AO5" s="13">
        <v>55</v>
      </c>
      <c r="AP5" s="13">
        <v>555</v>
      </c>
      <c r="AQ5" s="13">
        <v>70</v>
      </c>
      <c r="AR5" s="13">
        <v>250</v>
      </c>
      <c r="AS5" s="13">
        <f>15+25</f>
        <v>40</v>
      </c>
      <c r="AT5" s="13">
        <v>200</v>
      </c>
      <c r="AU5" s="15">
        <f t="shared" si="0"/>
        <v>3482</v>
      </c>
      <c r="AV5" s="10">
        <v>3000</v>
      </c>
      <c r="AW5" s="11" t="s">
        <v>890</v>
      </c>
      <c r="AX5" s="9">
        <v>3250</v>
      </c>
      <c r="AY5" s="33"/>
      <c r="AZ5" s="33"/>
    </row>
    <row r="6" spans="1:52" x14ac:dyDescent="0.2">
      <c r="A6" s="13" t="s">
        <v>455</v>
      </c>
      <c r="B6" s="14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>
        <v>110</v>
      </c>
      <c r="P6" s="13"/>
      <c r="Q6" s="13">
        <v>100</v>
      </c>
      <c r="R6" s="13">
        <v>100</v>
      </c>
      <c r="S6" s="13">
        <f>20+40+35+40+20+20</f>
        <v>175</v>
      </c>
      <c r="T6" s="13">
        <f>25+25+25+25+25+25+25</f>
        <v>175</v>
      </c>
      <c r="U6" s="13">
        <v>115</v>
      </c>
      <c r="V6" s="13">
        <v>150</v>
      </c>
      <c r="W6" s="13">
        <f>40+40+40+20</f>
        <v>140</v>
      </c>
      <c r="X6" s="13">
        <v>25</v>
      </c>
      <c r="Y6" s="13">
        <f>40+40+20</f>
        <v>100</v>
      </c>
      <c r="Z6" s="13"/>
      <c r="AA6" s="13">
        <v>145</v>
      </c>
      <c r="AB6" s="13">
        <v>200</v>
      </c>
      <c r="AC6" s="13">
        <v>40</v>
      </c>
      <c r="AD6" s="13">
        <v>50</v>
      </c>
      <c r="AE6" s="13">
        <v>62</v>
      </c>
      <c r="AF6" s="13"/>
      <c r="AG6" s="13">
        <f>140+89</f>
        <v>229</v>
      </c>
      <c r="AH6" s="13">
        <v>95</v>
      </c>
      <c r="AI6" s="13">
        <v>40</v>
      </c>
      <c r="AJ6" s="13">
        <v>55</v>
      </c>
      <c r="AK6" s="13">
        <f>145+25+10</f>
        <v>180</v>
      </c>
      <c r="AL6" s="13">
        <v>180</v>
      </c>
      <c r="AM6" s="16">
        <v>150</v>
      </c>
      <c r="AN6" s="13">
        <v>205</v>
      </c>
      <c r="AO6" s="13">
        <v>130</v>
      </c>
      <c r="AP6" s="13">
        <v>15</v>
      </c>
      <c r="AQ6" s="13">
        <v>65</v>
      </c>
      <c r="AR6" s="13">
        <v>125</v>
      </c>
      <c r="AS6" s="13">
        <f>25+25+25+15</f>
        <v>90</v>
      </c>
      <c r="AT6" s="13">
        <v>75</v>
      </c>
      <c r="AU6" s="15">
        <f t="shared" si="0"/>
        <v>3321</v>
      </c>
      <c r="AV6" s="10">
        <v>3000</v>
      </c>
      <c r="AW6" s="11" t="s">
        <v>890</v>
      </c>
      <c r="AX6" s="9">
        <v>3250</v>
      </c>
      <c r="AY6" s="33"/>
      <c r="AZ6" s="33"/>
    </row>
    <row r="7" spans="1:52" x14ac:dyDescent="0.2">
      <c r="A7" s="13" t="s">
        <v>71</v>
      </c>
      <c r="B7" s="14">
        <v>1065</v>
      </c>
      <c r="C7" s="13"/>
      <c r="D7" s="13"/>
      <c r="E7" s="13">
        <v>20</v>
      </c>
      <c r="F7" s="13"/>
      <c r="G7" s="13">
        <v>120</v>
      </c>
      <c r="H7" s="13"/>
      <c r="I7" s="13">
        <v>130</v>
      </c>
      <c r="J7" s="13"/>
      <c r="K7" s="13">
        <v>240</v>
      </c>
      <c r="L7" s="13"/>
      <c r="M7" s="13">
        <v>80</v>
      </c>
      <c r="N7" s="13">
        <v>0</v>
      </c>
      <c r="O7" s="13">
        <v>240</v>
      </c>
      <c r="P7" s="13"/>
      <c r="Q7" s="13">
        <v>0</v>
      </c>
      <c r="R7" s="13">
        <v>25</v>
      </c>
      <c r="S7" s="13">
        <f>20+40+40+40+40+40+70</f>
        <v>290</v>
      </c>
      <c r="T7" s="13">
        <v>100</v>
      </c>
      <c r="U7" s="13">
        <v>65</v>
      </c>
      <c r="V7" s="13">
        <v>275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6"/>
      <c r="AN7" s="13"/>
      <c r="AO7" s="13"/>
      <c r="AP7" s="13"/>
      <c r="AQ7" s="13"/>
      <c r="AR7" s="13"/>
      <c r="AS7" s="13"/>
      <c r="AT7" s="13"/>
      <c r="AU7" s="15">
        <f t="shared" si="0"/>
        <v>2650</v>
      </c>
      <c r="AV7" s="9">
        <v>2500</v>
      </c>
      <c r="AW7" s="11" t="s">
        <v>562</v>
      </c>
      <c r="AX7" s="9"/>
      <c r="AY7" s="33"/>
      <c r="AZ7" s="33"/>
    </row>
    <row r="8" spans="1:52" x14ac:dyDescent="0.2">
      <c r="A8" s="13" t="s">
        <v>242</v>
      </c>
      <c r="B8" s="14">
        <v>355</v>
      </c>
      <c r="C8" s="13"/>
      <c r="D8" s="13"/>
      <c r="E8" s="13"/>
      <c r="F8" s="13"/>
      <c r="G8" s="13">
        <v>100</v>
      </c>
      <c r="H8" s="13">
        <v>100</v>
      </c>
      <c r="I8" s="13">
        <v>90</v>
      </c>
      <c r="J8" s="13">
        <v>350</v>
      </c>
      <c r="K8" s="13">
        <v>180</v>
      </c>
      <c r="L8" s="13">
        <v>380</v>
      </c>
      <c r="M8" s="13">
        <v>80</v>
      </c>
      <c r="N8" s="13">
        <v>495</v>
      </c>
      <c r="O8" s="13">
        <v>0</v>
      </c>
      <c r="P8" s="13">
        <v>225</v>
      </c>
      <c r="Q8" s="13">
        <v>20</v>
      </c>
      <c r="R8" s="13">
        <v>50</v>
      </c>
      <c r="S8" s="13">
        <v>0</v>
      </c>
      <c r="T8" s="13">
        <v>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6"/>
      <c r="AN8" s="13"/>
      <c r="AO8" s="13"/>
      <c r="AP8" s="13"/>
      <c r="AQ8" s="13"/>
      <c r="AR8" s="13"/>
      <c r="AS8" s="13"/>
      <c r="AT8" s="13"/>
      <c r="AU8" s="15">
        <f t="shared" si="0"/>
        <v>2425</v>
      </c>
      <c r="AV8" s="9">
        <v>2250</v>
      </c>
      <c r="AW8" s="11" t="s">
        <v>487</v>
      </c>
      <c r="AX8" s="9"/>
      <c r="AY8" s="33"/>
      <c r="AZ8" s="33"/>
    </row>
    <row r="9" spans="1:52" x14ac:dyDescent="0.2">
      <c r="A9" s="13" t="s">
        <v>240</v>
      </c>
      <c r="B9" s="14">
        <v>0</v>
      </c>
      <c r="C9" s="13"/>
      <c r="D9" s="13"/>
      <c r="E9" s="13"/>
      <c r="F9" s="13"/>
      <c r="G9" s="13">
        <v>60</v>
      </c>
      <c r="H9" s="13"/>
      <c r="I9" s="13">
        <v>90</v>
      </c>
      <c r="J9" s="13">
        <v>175</v>
      </c>
      <c r="K9" s="13">
        <v>80</v>
      </c>
      <c r="L9" s="13">
        <v>225</v>
      </c>
      <c r="M9" s="13">
        <v>80</v>
      </c>
      <c r="N9" s="13">
        <v>125</v>
      </c>
      <c r="O9" s="13">
        <v>170</v>
      </c>
      <c r="P9" s="13">
        <v>175</v>
      </c>
      <c r="Q9" s="13">
        <v>40</v>
      </c>
      <c r="R9" s="13"/>
      <c r="S9" s="13">
        <f>20+20+40+40+40+20</f>
        <v>180</v>
      </c>
      <c r="T9" s="13">
        <f>15+50+50+25+25+50</f>
        <v>215</v>
      </c>
      <c r="U9" s="13">
        <v>90</v>
      </c>
      <c r="V9" s="13">
        <v>75</v>
      </c>
      <c r="W9" s="13">
        <f>40+20+40+25+40+20</f>
        <v>185</v>
      </c>
      <c r="X9" s="13">
        <f>25+25+50+50+25+50+25+50+25+50</f>
        <v>375</v>
      </c>
      <c r="Y9" s="13"/>
      <c r="Z9" s="13"/>
      <c r="AA9" s="13">
        <v>65</v>
      </c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6"/>
      <c r="AN9" s="13"/>
      <c r="AO9" s="13"/>
      <c r="AP9" s="13"/>
      <c r="AQ9" s="13"/>
      <c r="AR9" s="13"/>
      <c r="AS9" s="13"/>
      <c r="AT9" s="13"/>
      <c r="AU9" s="15">
        <f t="shared" si="0"/>
        <v>2405</v>
      </c>
      <c r="AV9" s="9">
        <v>2250</v>
      </c>
      <c r="AW9" s="11" t="s">
        <v>587</v>
      </c>
      <c r="AX9" s="9"/>
      <c r="AY9" s="33"/>
      <c r="AZ9" s="33"/>
    </row>
    <row r="10" spans="1:52" x14ac:dyDescent="0.2">
      <c r="A10" s="13" t="s">
        <v>609</v>
      </c>
      <c r="B10" s="14">
        <v>455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0</v>
      </c>
      <c r="R10" s="13"/>
      <c r="S10" s="13"/>
      <c r="T10" s="13"/>
      <c r="U10" s="13"/>
      <c r="V10" s="13"/>
      <c r="W10" s="13"/>
      <c r="X10" s="13"/>
      <c r="Y10" s="13"/>
      <c r="Z10" s="13"/>
      <c r="AA10" s="13">
        <v>110</v>
      </c>
      <c r="AB10" s="13">
        <v>115</v>
      </c>
      <c r="AC10" s="13">
        <v>15</v>
      </c>
      <c r="AD10" s="13"/>
      <c r="AE10" s="13">
        <v>122</v>
      </c>
      <c r="AF10" s="13"/>
      <c r="AG10" s="13">
        <v>282</v>
      </c>
      <c r="AH10" s="13">
        <v>65</v>
      </c>
      <c r="AI10" s="13">
        <v>90</v>
      </c>
      <c r="AJ10" s="13">
        <v>80</v>
      </c>
      <c r="AK10" s="13">
        <f>190+25+25+20</f>
        <v>260</v>
      </c>
      <c r="AL10" s="13">
        <v>180</v>
      </c>
      <c r="AM10" s="16">
        <v>75</v>
      </c>
      <c r="AN10" s="13">
        <v>205</v>
      </c>
      <c r="AO10" s="13">
        <v>40</v>
      </c>
      <c r="AP10" s="13"/>
      <c r="AQ10" s="13">
        <v>15</v>
      </c>
      <c r="AR10" s="13">
        <v>50</v>
      </c>
      <c r="AS10" s="13">
        <v>28</v>
      </c>
      <c r="AT10" s="13">
        <v>25</v>
      </c>
      <c r="AU10" s="15">
        <f t="shared" si="0"/>
        <v>2212</v>
      </c>
      <c r="AV10" s="10">
        <v>2000</v>
      </c>
      <c r="AW10" s="11" t="s">
        <v>775</v>
      </c>
      <c r="AX10" s="9"/>
      <c r="AY10" s="33"/>
      <c r="AZ10" s="33"/>
    </row>
    <row r="11" spans="1:52" x14ac:dyDescent="0.2">
      <c r="A11" s="13" t="s">
        <v>698</v>
      </c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>
        <v>15</v>
      </c>
      <c r="AH11" s="13"/>
      <c r="AI11" s="13">
        <v>55</v>
      </c>
      <c r="AJ11" s="13">
        <v>185</v>
      </c>
      <c r="AK11" s="13">
        <f>100+15</f>
        <v>115</v>
      </c>
      <c r="AL11" s="13">
        <v>225</v>
      </c>
      <c r="AM11" s="16">
        <v>69</v>
      </c>
      <c r="AN11" s="13">
        <f>130+50</f>
        <v>180</v>
      </c>
      <c r="AO11" s="13">
        <v>150</v>
      </c>
      <c r="AP11" s="13">
        <v>265</v>
      </c>
      <c r="AQ11" s="13">
        <v>50</v>
      </c>
      <c r="AR11" s="13">
        <v>140</v>
      </c>
      <c r="AS11" s="13"/>
      <c r="AT11" s="13">
        <v>125</v>
      </c>
      <c r="AU11" s="15">
        <f t="shared" si="0"/>
        <v>1574</v>
      </c>
      <c r="AV11" s="9">
        <v>1250</v>
      </c>
      <c r="AW11" s="11" t="s">
        <v>863</v>
      </c>
      <c r="AX11" s="9">
        <v>1500</v>
      </c>
      <c r="AY11" s="56"/>
      <c r="AZ11" s="33"/>
    </row>
    <row r="12" spans="1:52" x14ac:dyDescent="0.2">
      <c r="A12" s="13" t="s">
        <v>614</v>
      </c>
      <c r="B12" s="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>
        <v>75</v>
      </c>
      <c r="AB12" s="13"/>
      <c r="AC12" s="13">
        <v>40</v>
      </c>
      <c r="AD12" s="13"/>
      <c r="AE12" s="13">
        <v>30</v>
      </c>
      <c r="AF12" s="13"/>
      <c r="AG12" s="13">
        <v>105</v>
      </c>
      <c r="AH12" s="13"/>
      <c r="AI12" s="13">
        <v>100</v>
      </c>
      <c r="AJ12" s="13">
        <v>40</v>
      </c>
      <c r="AK12" s="13">
        <f>80+25+10+15</f>
        <v>130</v>
      </c>
      <c r="AL12" s="13">
        <v>245</v>
      </c>
      <c r="AM12" s="16">
        <v>95</v>
      </c>
      <c r="AN12" s="13">
        <v>225</v>
      </c>
      <c r="AO12" s="13">
        <v>140</v>
      </c>
      <c r="AP12" s="13">
        <v>115</v>
      </c>
      <c r="AQ12" s="13">
        <v>90</v>
      </c>
      <c r="AR12" s="13">
        <v>75</v>
      </c>
      <c r="AS12" s="13">
        <v>15</v>
      </c>
      <c r="AT12" s="13"/>
      <c r="AU12" s="15">
        <f t="shared" si="0"/>
        <v>1520</v>
      </c>
      <c r="AV12" s="9">
        <v>1500</v>
      </c>
      <c r="AW12" s="11" t="s">
        <v>890</v>
      </c>
      <c r="AX12" s="9"/>
      <c r="AY12" s="56"/>
      <c r="AZ12" s="33"/>
    </row>
    <row r="13" spans="1:52" x14ac:dyDescent="0.2">
      <c r="A13" s="13" t="s">
        <v>542</v>
      </c>
      <c r="B13" s="14">
        <v>1325</v>
      </c>
      <c r="C13" s="13">
        <v>160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>
        <v>0</v>
      </c>
      <c r="R13" s="13"/>
      <c r="S13" s="13">
        <v>0</v>
      </c>
      <c r="T13" s="13">
        <v>0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6"/>
      <c r="AN13" s="13"/>
      <c r="AO13" s="13"/>
      <c r="AP13" s="13"/>
      <c r="AQ13" s="13"/>
      <c r="AR13" s="13"/>
      <c r="AS13" s="13"/>
      <c r="AT13" s="13"/>
      <c r="AU13" s="15">
        <f t="shared" si="0"/>
        <v>1485</v>
      </c>
      <c r="AV13" s="9" t="s">
        <v>41</v>
      </c>
      <c r="AW13" s="11" t="s">
        <v>327</v>
      </c>
      <c r="AX13" s="9"/>
      <c r="AY13" s="33"/>
      <c r="AZ13" s="33"/>
    </row>
    <row r="14" spans="1:52" x14ac:dyDescent="0.2">
      <c r="A14" s="13" t="s">
        <v>26</v>
      </c>
      <c r="B14" s="14">
        <v>1360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>
        <v>0</v>
      </c>
      <c r="R14" s="13"/>
      <c r="S14" s="13"/>
      <c r="T14" s="13">
        <v>0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>
        <v>72</v>
      </c>
      <c r="AH14" s="13"/>
      <c r="AI14" s="13"/>
      <c r="AJ14" s="13"/>
      <c r="AK14" s="13"/>
      <c r="AL14" s="13"/>
      <c r="AM14" s="16"/>
      <c r="AN14" s="13"/>
      <c r="AO14" s="13"/>
      <c r="AP14" s="13"/>
      <c r="AQ14" s="13"/>
      <c r="AR14" s="13"/>
      <c r="AS14" s="13"/>
      <c r="AT14" s="13"/>
      <c r="AU14" s="15">
        <f t="shared" si="0"/>
        <v>1432</v>
      </c>
      <c r="AV14" s="9">
        <v>1250</v>
      </c>
      <c r="AW14" s="11" t="s">
        <v>323</v>
      </c>
      <c r="AX14" s="9"/>
      <c r="AY14" s="33"/>
      <c r="AZ14" s="33"/>
    </row>
    <row r="15" spans="1:52" x14ac:dyDescent="0.2">
      <c r="A15" s="13" t="s">
        <v>56</v>
      </c>
      <c r="B15" s="14">
        <v>1095</v>
      </c>
      <c r="C15" s="13">
        <v>280</v>
      </c>
      <c r="D15" s="13"/>
      <c r="E15" s="13"/>
      <c r="F15" s="13"/>
      <c r="G15" s="13"/>
      <c r="H15" s="13"/>
      <c r="I15" s="13">
        <v>40</v>
      </c>
      <c r="J15" s="13"/>
      <c r="K15" s="13"/>
      <c r="L15" s="13"/>
      <c r="M15" s="13"/>
      <c r="N15" s="13"/>
      <c r="O15" s="13"/>
      <c r="P15" s="13"/>
      <c r="Q15" s="13">
        <v>0</v>
      </c>
      <c r="R15" s="13"/>
      <c r="S15" s="13">
        <v>0</v>
      </c>
      <c r="T15" s="13">
        <v>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6"/>
      <c r="AN15" s="13"/>
      <c r="AO15" s="13"/>
      <c r="AP15" s="13"/>
      <c r="AQ15" s="13"/>
      <c r="AR15" s="13"/>
      <c r="AS15" s="13"/>
      <c r="AT15" s="13"/>
      <c r="AU15" s="15">
        <f t="shared" si="0"/>
        <v>1415</v>
      </c>
      <c r="AV15" s="9">
        <v>1250</v>
      </c>
      <c r="AW15" s="11" t="s">
        <v>325</v>
      </c>
      <c r="AX15" s="9"/>
      <c r="AY15" s="33"/>
      <c r="AZ15" s="33"/>
    </row>
    <row r="16" spans="1:52" x14ac:dyDescent="0.2">
      <c r="A16" s="13" t="s">
        <v>32</v>
      </c>
      <c r="B16" s="14">
        <v>895</v>
      </c>
      <c r="C16" s="13">
        <v>40</v>
      </c>
      <c r="D16" s="13"/>
      <c r="E16" s="13"/>
      <c r="F16" s="13"/>
      <c r="G16" s="13"/>
      <c r="H16" s="13"/>
      <c r="I16" s="13">
        <v>200</v>
      </c>
      <c r="J16" s="13"/>
      <c r="K16" s="13">
        <v>200</v>
      </c>
      <c r="L16" s="13">
        <v>25</v>
      </c>
      <c r="M16" s="13" t="s">
        <v>533</v>
      </c>
      <c r="N16" s="13"/>
      <c r="O16" s="13" t="s">
        <v>533</v>
      </c>
      <c r="P16" s="13"/>
      <c r="Q16" s="13" t="s">
        <v>533</v>
      </c>
      <c r="R16" s="13"/>
      <c r="S16" s="13" t="s">
        <v>533</v>
      </c>
      <c r="T16" s="13"/>
      <c r="U16" s="13" t="s">
        <v>533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6"/>
      <c r="AN16" s="13"/>
      <c r="AO16" s="13"/>
      <c r="AP16" s="13"/>
      <c r="AQ16" s="13"/>
      <c r="AR16" s="13"/>
      <c r="AS16" s="13"/>
      <c r="AT16" s="13"/>
      <c r="AU16" s="15">
        <f t="shared" si="0"/>
        <v>1360</v>
      </c>
      <c r="AV16" s="9">
        <v>1250</v>
      </c>
      <c r="AW16" s="11" t="s">
        <v>371</v>
      </c>
      <c r="AX16" s="9"/>
      <c r="AY16" s="33"/>
      <c r="AZ16" s="33"/>
    </row>
    <row r="17" spans="1:52" x14ac:dyDescent="0.2">
      <c r="A17" s="13" t="s">
        <v>40</v>
      </c>
      <c r="B17" s="14">
        <v>1345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6"/>
      <c r="AN17" s="13"/>
      <c r="AO17" s="13"/>
      <c r="AP17" s="13"/>
      <c r="AQ17" s="13"/>
      <c r="AR17" s="13"/>
      <c r="AS17" s="13"/>
      <c r="AT17" s="13"/>
      <c r="AU17" s="15">
        <f t="shared" si="0"/>
        <v>1345</v>
      </c>
      <c r="AV17" s="9" t="s">
        <v>41</v>
      </c>
      <c r="AW17" s="11" t="s">
        <v>323</v>
      </c>
      <c r="AX17" s="9"/>
      <c r="AY17" s="33"/>
      <c r="AZ17" s="33"/>
    </row>
    <row r="18" spans="1:52" x14ac:dyDescent="0.2">
      <c r="A18" s="13" t="s">
        <v>149</v>
      </c>
      <c r="B18" s="14">
        <v>250</v>
      </c>
      <c r="C18" s="13">
        <v>140</v>
      </c>
      <c r="D18" s="13"/>
      <c r="E18" s="13">
        <v>120</v>
      </c>
      <c r="F18" s="13">
        <v>200</v>
      </c>
      <c r="G18" s="13">
        <v>80</v>
      </c>
      <c r="H18" s="13"/>
      <c r="I18" s="13">
        <v>150</v>
      </c>
      <c r="J18" s="13">
        <v>50</v>
      </c>
      <c r="K18" s="13">
        <v>75</v>
      </c>
      <c r="L18" s="13">
        <v>50</v>
      </c>
      <c r="M18" s="13">
        <v>0</v>
      </c>
      <c r="N18" s="13">
        <v>0</v>
      </c>
      <c r="O18" s="13">
        <v>70</v>
      </c>
      <c r="P18" s="13">
        <v>75</v>
      </c>
      <c r="Q18" s="13"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6"/>
      <c r="AN18" s="13"/>
      <c r="AO18" s="13"/>
      <c r="AP18" s="13"/>
      <c r="AQ18" s="13"/>
      <c r="AR18" s="13"/>
      <c r="AS18" s="13"/>
      <c r="AT18" s="13"/>
      <c r="AU18" s="15">
        <f t="shared" si="0"/>
        <v>1260</v>
      </c>
      <c r="AV18" s="9">
        <v>1250</v>
      </c>
      <c r="AW18" s="11" t="s">
        <v>487</v>
      </c>
      <c r="AX18" s="9"/>
      <c r="AZ18" s="33"/>
    </row>
    <row r="19" spans="1:52" x14ac:dyDescent="0.2">
      <c r="A19" s="13" t="s">
        <v>78</v>
      </c>
      <c r="B19" s="14">
        <v>885</v>
      </c>
      <c r="C19" s="13">
        <v>40</v>
      </c>
      <c r="D19" s="13"/>
      <c r="E19" s="13"/>
      <c r="F19" s="13"/>
      <c r="G19" s="13"/>
      <c r="H19" s="13"/>
      <c r="I19" s="13">
        <v>180</v>
      </c>
      <c r="J19" s="13"/>
      <c r="K19" s="13">
        <v>110</v>
      </c>
      <c r="L19" s="13">
        <v>25</v>
      </c>
      <c r="M19" s="13"/>
      <c r="N19" s="13"/>
      <c r="O19" s="13"/>
      <c r="P19" s="13"/>
      <c r="Q19" s="13"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6"/>
      <c r="AN19" s="13"/>
      <c r="AO19" s="13"/>
      <c r="AP19" s="13"/>
      <c r="AQ19" s="13"/>
      <c r="AR19" s="13"/>
      <c r="AS19" s="13"/>
      <c r="AT19" s="13"/>
      <c r="AU19" s="15">
        <f t="shared" si="0"/>
        <v>1240</v>
      </c>
      <c r="AV19" s="9">
        <v>1000</v>
      </c>
      <c r="AW19" s="11" t="s">
        <v>369</v>
      </c>
      <c r="AX19" s="9"/>
      <c r="AY19" s="33"/>
      <c r="AZ19" s="33"/>
    </row>
    <row r="20" spans="1:52" x14ac:dyDescent="0.2">
      <c r="A20" s="13" t="s">
        <v>33</v>
      </c>
      <c r="B20" s="14">
        <v>1205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>
        <v>20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6"/>
      <c r="AN20" s="13"/>
      <c r="AO20" s="13"/>
      <c r="AP20" s="13"/>
      <c r="AQ20" s="13"/>
      <c r="AR20" s="13"/>
      <c r="AS20" s="13"/>
      <c r="AT20" s="13">
        <v>10</v>
      </c>
      <c r="AU20" s="15">
        <f t="shared" si="0"/>
        <v>1235</v>
      </c>
      <c r="AV20" s="9" t="s">
        <v>14</v>
      </c>
      <c r="AW20" s="11" t="s">
        <v>323</v>
      </c>
      <c r="AX20" s="9"/>
      <c r="AY20" s="33"/>
      <c r="AZ20" s="33"/>
    </row>
    <row r="21" spans="1:52" x14ac:dyDescent="0.2">
      <c r="A21" s="13" t="s">
        <v>628</v>
      </c>
      <c r="B21" s="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>
        <v>50</v>
      </c>
      <c r="AD21" s="13"/>
      <c r="AE21" s="13">
        <v>112</v>
      </c>
      <c r="AF21" s="13"/>
      <c r="AG21" s="13">
        <v>105</v>
      </c>
      <c r="AH21" s="13"/>
      <c r="AI21" s="13">
        <v>75</v>
      </c>
      <c r="AJ21" s="13"/>
      <c r="AK21" s="13">
        <f>145+10</f>
        <v>155</v>
      </c>
      <c r="AL21" s="13">
        <v>15</v>
      </c>
      <c r="AM21" s="16">
        <v>60</v>
      </c>
      <c r="AN21" s="13">
        <v>80</v>
      </c>
      <c r="AO21" s="13">
        <v>100</v>
      </c>
      <c r="AP21" s="13">
        <v>140</v>
      </c>
      <c r="AQ21" s="13">
        <v>100</v>
      </c>
      <c r="AR21" s="13">
        <v>115</v>
      </c>
      <c r="AS21" s="13">
        <f>15+25+15+15</f>
        <v>70</v>
      </c>
      <c r="AT21" s="13">
        <v>50</v>
      </c>
      <c r="AU21" s="15">
        <f t="shared" si="0"/>
        <v>1227</v>
      </c>
      <c r="AV21" s="9">
        <v>1000</v>
      </c>
      <c r="AW21" s="11" t="s">
        <v>890</v>
      </c>
      <c r="AX21" s="9"/>
      <c r="AY21" s="33"/>
      <c r="AZ21" s="33"/>
    </row>
    <row r="22" spans="1:52" x14ac:dyDescent="0.2">
      <c r="A22" s="13" t="s">
        <v>34</v>
      </c>
      <c r="B22" s="14">
        <v>780</v>
      </c>
      <c r="C22" s="13">
        <v>40</v>
      </c>
      <c r="D22" s="13"/>
      <c r="E22" s="13"/>
      <c r="F22" s="13"/>
      <c r="G22" s="13"/>
      <c r="H22" s="13"/>
      <c r="I22" s="13">
        <v>200</v>
      </c>
      <c r="J22" s="13"/>
      <c r="K22" s="13">
        <v>200</v>
      </c>
      <c r="L22" s="13"/>
      <c r="M22" s="13"/>
      <c r="N22" s="13"/>
      <c r="O22" s="13"/>
      <c r="P22" s="13"/>
      <c r="Q22" s="13">
        <v>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6"/>
      <c r="AN22" s="13"/>
      <c r="AO22" s="13"/>
      <c r="AP22" s="13"/>
      <c r="AQ22" s="13"/>
      <c r="AR22" s="13"/>
      <c r="AS22" s="13"/>
      <c r="AT22" s="13"/>
      <c r="AU22" s="15">
        <f t="shared" si="0"/>
        <v>1220</v>
      </c>
      <c r="AV22" s="9">
        <v>1000</v>
      </c>
      <c r="AW22" s="11" t="s">
        <v>369</v>
      </c>
      <c r="AX22" s="9"/>
      <c r="AY22" s="33"/>
      <c r="AZ22" s="33"/>
    </row>
    <row r="23" spans="1:52" x14ac:dyDescent="0.2">
      <c r="A23" s="13" t="s">
        <v>24</v>
      </c>
      <c r="B23" s="14">
        <v>130</v>
      </c>
      <c r="C23" s="13"/>
      <c r="D23" s="13"/>
      <c r="E23" s="13"/>
      <c r="F23" s="13"/>
      <c r="G23" s="13">
        <v>120</v>
      </c>
      <c r="H23" s="13"/>
      <c r="I23" s="13">
        <v>160</v>
      </c>
      <c r="J23" s="13">
        <v>125</v>
      </c>
      <c r="K23" s="13">
        <v>25</v>
      </c>
      <c r="L23" s="13"/>
      <c r="M23" s="13">
        <v>40</v>
      </c>
      <c r="N23" s="13">
        <v>50</v>
      </c>
      <c r="O23" s="13">
        <v>130</v>
      </c>
      <c r="P23" s="13">
        <v>100</v>
      </c>
      <c r="Q23" s="13">
        <v>140</v>
      </c>
      <c r="R23" s="13">
        <v>50</v>
      </c>
      <c r="S23" s="13">
        <v>10</v>
      </c>
      <c r="T23" s="13">
        <v>25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6"/>
      <c r="AN23" s="13"/>
      <c r="AO23" s="13"/>
      <c r="AP23" s="13">
        <v>25</v>
      </c>
      <c r="AQ23" s="13"/>
      <c r="AR23" s="13"/>
      <c r="AS23" s="13"/>
      <c r="AT23" s="13"/>
      <c r="AU23" s="15">
        <f t="shared" si="0"/>
        <v>1130</v>
      </c>
      <c r="AV23" s="9">
        <v>1000</v>
      </c>
      <c r="AW23" s="11" t="s">
        <v>529</v>
      </c>
      <c r="AX23" s="9"/>
      <c r="AY23" s="33"/>
      <c r="AZ23" s="33"/>
    </row>
    <row r="24" spans="1:52" x14ac:dyDescent="0.2">
      <c r="A24" s="13" t="s">
        <v>893</v>
      </c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>
        <v>92</v>
      </c>
      <c r="AF24" s="13">
        <v>15</v>
      </c>
      <c r="AG24" s="13">
        <v>50</v>
      </c>
      <c r="AH24" s="13">
        <v>200</v>
      </c>
      <c r="AI24" s="13"/>
      <c r="AJ24" s="13"/>
      <c r="AK24" s="13"/>
      <c r="AL24" s="13"/>
      <c r="AM24" s="16">
        <v>70</v>
      </c>
      <c r="AN24" s="13">
        <f>115+15</f>
        <v>130</v>
      </c>
      <c r="AO24" s="13">
        <v>65</v>
      </c>
      <c r="AP24" s="13">
        <v>150</v>
      </c>
      <c r="AQ24" s="13">
        <v>75</v>
      </c>
      <c r="AR24" s="13">
        <v>150</v>
      </c>
      <c r="AS24" s="13">
        <v>25</v>
      </c>
      <c r="AT24" s="13">
        <v>75</v>
      </c>
      <c r="AU24" s="15">
        <f t="shared" si="0"/>
        <v>1097</v>
      </c>
      <c r="AV24" s="9">
        <v>750</v>
      </c>
      <c r="AW24" s="11" t="s">
        <v>863</v>
      </c>
      <c r="AX24" s="9">
        <v>1000</v>
      </c>
      <c r="AY24" s="56"/>
      <c r="AZ24" s="33"/>
    </row>
    <row r="25" spans="1:52" x14ac:dyDescent="0.2">
      <c r="A25" s="13" t="s">
        <v>23</v>
      </c>
      <c r="B25" s="14">
        <v>215</v>
      </c>
      <c r="C25" s="13"/>
      <c r="D25" s="13"/>
      <c r="E25" s="13"/>
      <c r="F25" s="13"/>
      <c r="G25" s="13">
        <v>110</v>
      </c>
      <c r="H25" s="13"/>
      <c r="I25" s="13">
        <v>160</v>
      </c>
      <c r="J25" s="13">
        <v>75</v>
      </c>
      <c r="K25" s="13">
        <v>25</v>
      </c>
      <c r="L25" s="13"/>
      <c r="M25" s="13">
        <v>20</v>
      </c>
      <c r="N25" s="13">
        <v>50</v>
      </c>
      <c r="O25" s="13">
        <v>130</v>
      </c>
      <c r="P25" s="13">
        <v>100</v>
      </c>
      <c r="Q25" s="13">
        <v>100</v>
      </c>
      <c r="R25" s="13">
        <v>50</v>
      </c>
      <c r="S25" s="13">
        <v>10</v>
      </c>
      <c r="T25" s="13">
        <v>25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6"/>
      <c r="AN25" s="13"/>
      <c r="AO25" s="13"/>
      <c r="AP25" s="13">
        <v>25</v>
      </c>
      <c r="AQ25" s="13"/>
      <c r="AR25" s="13"/>
      <c r="AS25" s="13"/>
      <c r="AT25" s="13"/>
      <c r="AU25" s="15">
        <f t="shared" si="0"/>
        <v>1095</v>
      </c>
      <c r="AV25" s="9">
        <v>1000</v>
      </c>
      <c r="AW25" s="11" t="s">
        <v>529</v>
      </c>
      <c r="AX25" s="9"/>
      <c r="AY25" s="50"/>
      <c r="AZ25" s="33"/>
    </row>
    <row r="26" spans="1:52" x14ac:dyDescent="0.2">
      <c r="A26" s="13" t="s">
        <v>652</v>
      </c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>
        <v>90</v>
      </c>
      <c r="AF26" s="13"/>
      <c r="AG26" s="13">
        <f>45+10+10</f>
        <v>65</v>
      </c>
      <c r="AH26" s="13"/>
      <c r="AI26" s="13">
        <v>50</v>
      </c>
      <c r="AJ26" s="13"/>
      <c r="AK26" s="13">
        <f>75+10</f>
        <v>85</v>
      </c>
      <c r="AL26" s="13"/>
      <c r="AM26" s="16">
        <v>166</v>
      </c>
      <c r="AN26" s="13">
        <v>75</v>
      </c>
      <c r="AO26" s="13">
        <v>150</v>
      </c>
      <c r="AP26" s="13">
        <v>125</v>
      </c>
      <c r="AQ26" s="13">
        <v>100</v>
      </c>
      <c r="AR26" s="13">
        <v>50</v>
      </c>
      <c r="AS26" s="13">
        <f>15+25+25</f>
        <v>65</v>
      </c>
      <c r="AT26" s="13">
        <v>50</v>
      </c>
      <c r="AU26" s="15">
        <f t="shared" si="0"/>
        <v>1071</v>
      </c>
      <c r="AV26" s="9">
        <v>750</v>
      </c>
      <c r="AW26" s="11" t="s">
        <v>863</v>
      </c>
      <c r="AX26" s="9">
        <v>1000</v>
      </c>
      <c r="AY26" s="50"/>
      <c r="AZ26" s="33"/>
    </row>
    <row r="27" spans="1:52" x14ac:dyDescent="0.2">
      <c r="A27" s="13" t="s">
        <v>44</v>
      </c>
      <c r="B27" s="14">
        <v>280</v>
      </c>
      <c r="C27" s="13">
        <v>120</v>
      </c>
      <c r="D27" s="13"/>
      <c r="E27" s="13">
        <v>100</v>
      </c>
      <c r="F27" s="13">
        <v>200</v>
      </c>
      <c r="G27" s="13">
        <v>60</v>
      </c>
      <c r="H27" s="13"/>
      <c r="I27" s="13">
        <v>130</v>
      </c>
      <c r="J27" s="13">
        <v>75</v>
      </c>
      <c r="K27" s="13">
        <v>35</v>
      </c>
      <c r="L27" s="13">
        <v>25</v>
      </c>
      <c r="M27" s="13">
        <v>0</v>
      </c>
      <c r="N27" s="13">
        <v>0</v>
      </c>
      <c r="O27" s="13"/>
      <c r="P27" s="13"/>
      <c r="Q27" s="13"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6"/>
      <c r="AN27" s="13"/>
      <c r="AO27" s="13"/>
      <c r="AP27" s="13"/>
      <c r="AQ27" s="13"/>
      <c r="AR27" s="13"/>
      <c r="AS27" s="13"/>
      <c r="AT27" s="13"/>
      <c r="AU27" s="15">
        <f t="shared" si="0"/>
        <v>1025</v>
      </c>
      <c r="AV27" s="9">
        <v>1000</v>
      </c>
      <c r="AW27" s="11" t="s">
        <v>371</v>
      </c>
      <c r="AX27" s="9"/>
      <c r="AY27" s="56"/>
      <c r="AZ27" s="33"/>
    </row>
    <row r="28" spans="1:52" x14ac:dyDescent="0.2">
      <c r="A28" s="13" t="s">
        <v>70</v>
      </c>
      <c r="B28" s="14">
        <v>445</v>
      </c>
      <c r="C28" s="13">
        <v>60</v>
      </c>
      <c r="D28" s="13">
        <v>90</v>
      </c>
      <c r="E28" s="13">
        <v>30</v>
      </c>
      <c r="F28" s="13">
        <v>25</v>
      </c>
      <c r="G28" s="13">
        <v>40</v>
      </c>
      <c r="H28" s="13"/>
      <c r="I28" s="13">
        <v>10</v>
      </c>
      <c r="J28" s="13"/>
      <c r="K28" s="13"/>
      <c r="L28" s="13"/>
      <c r="M28" s="13">
        <v>10</v>
      </c>
      <c r="N28" s="13">
        <v>0</v>
      </c>
      <c r="O28" s="13">
        <v>40</v>
      </c>
      <c r="P28" s="13">
        <v>25</v>
      </c>
      <c r="Q28" s="13">
        <v>40</v>
      </c>
      <c r="R28" s="13">
        <v>40</v>
      </c>
      <c r="S28" s="13">
        <v>40</v>
      </c>
      <c r="T28" s="13">
        <f>15+15</f>
        <v>30</v>
      </c>
      <c r="U28" s="13">
        <v>10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>
        <f>15+10</f>
        <v>25</v>
      </c>
      <c r="AL28" s="13"/>
      <c r="AM28" s="16">
        <v>25</v>
      </c>
      <c r="AN28" s="13">
        <v>15</v>
      </c>
      <c r="AO28" s="13"/>
      <c r="AP28" s="13"/>
      <c r="AQ28" s="13"/>
      <c r="AR28" s="13"/>
      <c r="AS28" s="13"/>
      <c r="AT28" s="13"/>
      <c r="AU28" s="15">
        <f t="shared" si="0"/>
        <v>1000</v>
      </c>
      <c r="AV28" s="9">
        <v>1000</v>
      </c>
      <c r="AW28" s="11" t="s">
        <v>775</v>
      </c>
      <c r="AX28" s="9"/>
      <c r="AY28" s="33"/>
      <c r="AZ28" s="33"/>
    </row>
    <row r="29" spans="1:52" x14ac:dyDescent="0.2">
      <c r="A29" s="13" t="s">
        <v>87</v>
      </c>
      <c r="B29" s="14">
        <v>150</v>
      </c>
      <c r="C29" s="13">
        <v>80</v>
      </c>
      <c r="D29" s="13">
        <v>115</v>
      </c>
      <c r="E29" s="13">
        <v>120</v>
      </c>
      <c r="F29" s="13">
        <v>50</v>
      </c>
      <c r="G29" s="13">
        <v>80</v>
      </c>
      <c r="H29" s="13"/>
      <c r="I29" s="13">
        <v>40</v>
      </c>
      <c r="J29" s="13">
        <v>25</v>
      </c>
      <c r="K29" s="13"/>
      <c r="L29" s="13">
        <v>25</v>
      </c>
      <c r="M29" s="13">
        <v>60</v>
      </c>
      <c r="N29" s="13">
        <v>55</v>
      </c>
      <c r="O29" s="13">
        <v>60</v>
      </c>
      <c r="P29" s="13">
        <v>75</v>
      </c>
      <c r="Q29" s="13">
        <v>0</v>
      </c>
      <c r="R29" s="13"/>
      <c r="S29" s="13">
        <v>20</v>
      </c>
      <c r="T29" s="13">
        <v>25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6"/>
      <c r="AN29" s="13"/>
      <c r="AO29" s="13"/>
      <c r="AP29" s="13"/>
      <c r="AQ29" s="13"/>
      <c r="AR29" s="13"/>
      <c r="AS29" s="13"/>
      <c r="AT29" s="13"/>
      <c r="AU29" s="15">
        <f t="shared" si="0"/>
        <v>980</v>
      </c>
      <c r="AV29" s="9">
        <v>750</v>
      </c>
      <c r="AW29" s="11" t="s">
        <v>426</v>
      </c>
      <c r="AX29" s="9"/>
      <c r="AY29" s="33"/>
      <c r="AZ29" s="33"/>
    </row>
    <row r="30" spans="1:52" x14ac:dyDescent="0.2">
      <c r="A30" s="13" t="s">
        <v>27</v>
      </c>
      <c r="B30" s="14">
        <v>895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6"/>
      <c r="AN30" s="13"/>
      <c r="AO30" s="13"/>
      <c r="AP30" s="13"/>
      <c r="AQ30" s="13"/>
      <c r="AR30" s="13"/>
      <c r="AS30" s="13"/>
      <c r="AT30" s="13"/>
      <c r="AU30" s="15">
        <f t="shared" si="0"/>
        <v>895</v>
      </c>
      <c r="AV30" s="9" t="s">
        <v>7</v>
      </c>
      <c r="AW30" s="11" t="s">
        <v>323</v>
      </c>
      <c r="AX30" s="9"/>
      <c r="AY30" s="33"/>
      <c r="AZ30" s="33"/>
    </row>
    <row r="31" spans="1:52" x14ac:dyDescent="0.2">
      <c r="A31" s="13" t="s">
        <v>72</v>
      </c>
      <c r="B31" s="14">
        <v>560</v>
      </c>
      <c r="C31" s="13"/>
      <c r="D31" s="13"/>
      <c r="E31" s="13">
        <v>120</v>
      </c>
      <c r="F31" s="13"/>
      <c r="G31" s="13"/>
      <c r="H31" s="13"/>
      <c r="I31" s="13">
        <v>210</v>
      </c>
      <c r="J31" s="13"/>
      <c r="K31" s="13"/>
      <c r="L31" s="13"/>
      <c r="M31" s="13"/>
      <c r="N31" s="13"/>
      <c r="O31" s="13"/>
      <c r="P31" s="13"/>
      <c r="Q31" s="13">
        <v>0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6"/>
      <c r="AN31" s="13"/>
      <c r="AO31" s="13"/>
      <c r="AP31" s="13"/>
      <c r="AQ31" s="13"/>
      <c r="AR31" s="13"/>
      <c r="AS31" s="13"/>
      <c r="AT31" s="13"/>
      <c r="AU31" s="15">
        <f t="shared" si="0"/>
        <v>890</v>
      </c>
      <c r="AV31" s="9">
        <v>750</v>
      </c>
      <c r="AW31" s="11" t="s">
        <v>369</v>
      </c>
      <c r="AX31" s="9"/>
      <c r="AY31" s="33"/>
      <c r="AZ31" s="33"/>
    </row>
    <row r="32" spans="1:52" x14ac:dyDescent="0.2">
      <c r="A32" s="13" t="s">
        <v>84</v>
      </c>
      <c r="B32" s="14">
        <v>45</v>
      </c>
      <c r="C32" s="13"/>
      <c r="D32" s="13"/>
      <c r="E32" s="13"/>
      <c r="F32" s="13"/>
      <c r="G32" s="13"/>
      <c r="H32" s="13"/>
      <c r="I32" s="13">
        <v>10</v>
      </c>
      <c r="J32" s="13"/>
      <c r="K32" s="13">
        <v>80</v>
      </c>
      <c r="L32" s="13"/>
      <c r="M32" s="13">
        <v>120</v>
      </c>
      <c r="N32" s="13">
        <v>50</v>
      </c>
      <c r="O32" s="13">
        <v>140</v>
      </c>
      <c r="P32" s="13">
        <v>25</v>
      </c>
      <c r="Q32" s="13">
        <v>50</v>
      </c>
      <c r="R32" s="13">
        <v>25</v>
      </c>
      <c r="S32" s="13">
        <f>20+20+20</f>
        <v>60</v>
      </c>
      <c r="T32" s="13">
        <v>15</v>
      </c>
      <c r="U32" s="13">
        <v>40</v>
      </c>
      <c r="V32" s="13"/>
      <c r="W32" s="13">
        <f>20+20+20+20</f>
        <v>80</v>
      </c>
      <c r="X32" s="13">
        <v>0</v>
      </c>
      <c r="Y32" s="13"/>
      <c r="Z32" s="13"/>
      <c r="AA32" s="13"/>
      <c r="AB32" s="13"/>
      <c r="AC32" s="13"/>
      <c r="AD32" s="13"/>
      <c r="AE32" s="13">
        <v>15</v>
      </c>
      <c r="AF32" s="13"/>
      <c r="AG32" s="13"/>
      <c r="AH32" s="13"/>
      <c r="AI32" s="13"/>
      <c r="AJ32" s="13"/>
      <c r="AK32" s="13">
        <f>25+15</f>
        <v>40</v>
      </c>
      <c r="AL32" s="13"/>
      <c r="AM32" s="16">
        <v>35</v>
      </c>
      <c r="AN32" s="13"/>
      <c r="AO32" s="13">
        <v>30</v>
      </c>
      <c r="AP32" s="13">
        <v>15</v>
      </c>
      <c r="AQ32" s="13">
        <v>15</v>
      </c>
      <c r="AR32" s="13"/>
      <c r="AS32" s="13"/>
      <c r="AT32" s="13"/>
      <c r="AU32" s="15">
        <f t="shared" si="0"/>
        <v>890</v>
      </c>
      <c r="AV32" s="9">
        <v>750</v>
      </c>
      <c r="AW32" s="11" t="s">
        <v>657</v>
      </c>
      <c r="AX32" s="9"/>
      <c r="AY32" s="33"/>
      <c r="AZ32" s="33"/>
    </row>
    <row r="33" spans="1:52" x14ac:dyDescent="0.2">
      <c r="A33" s="13" t="s">
        <v>42</v>
      </c>
      <c r="B33" s="14">
        <v>815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>
        <v>0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6"/>
      <c r="AN33" s="13"/>
      <c r="AO33" s="13"/>
      <c r="AP33" s="13"/>
      <c r="AQ33" s="13"/>
      <c r="AR33" s="13"/>
      <c r="AS33" s="13"/>
      <c r="AT33" s="13"/>
      <c r="AU33" s="15">
        <f t="shared" si="0"/>
        <v>815</v>
      </c>
      <c r="AV33" s="9" t="s">
        <v>7</v>
      </c>
      <c r="AW33" s="11" t="s">
        <v>323</v>
      </c>
      <c r="AX33" s="9"/>
      <c r="AY33" s="50"/>
      <c r="AZ33" s="33"/>
    </row>
    <row r="34" spans="1:52" x14ac:dyDescent="0.2">
      <c r="A34" s="13" t="s">
        <v>400</v>
      </c>
      <c r="B34" s="14"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>
        <v>120</v>
      </c>
      <c r="N34" s="13">
        <v>50</v>
      </c>
      <c r="O34" s="13">
        <v>190</v>
      </c>
      <c r="P34" s="13">
        <v>85</v>
      </c>
      <c r="Q34" s="13">
        <v>80</v>
      </c>
      <c r="R34" s="13"/>
      <c r="S34" s="13">
        <f>20+40+40+10+20+35</f>
        <v>165</v>
      </c>
      <c r="T34" s="13">
        <f>25+25</f>
        <v>50</v>
      </c>
      <c r="U34" s="13">
        <v>35</v>
      </c>
      <c r="V34" s="13"/>
      <c r="W34" s="13">
        <v>20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6"/>
      <c r="AN34" s="13"/>
      <c r="AO34" s="13"/>
      <c r="AP34" s="13"/>
      <c r="AQ34" s="13"/>
      <c r="AR34" s="13"/>
      <c r="AS34" s="13"/>
      <c r="AT34" s="13"/>
      <c r="AU34" s="15">
        <f t="shared" si="0"/>
        <v>795</v>
      </c>
      <c r="AV34" s="9">
        <v>750</v>
      </c>
      <c r="AW34" s="11" t="s">
        <v>562</v>
      </c>
      <c r="AX34" s="9"/>
      <c r="AY34" s="56"/>
      <c r="AZ34" s="33"/>
    </row>
    <row r="35" spans="1:52" x14ac:dyDescent="0.2">
      <c r="A35" s="13" t="s">
        <v>55</v>
      </c>
      <c r="B35" s="14">
        <v>770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>
        <v>0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6"/>
      <c r="AN35" s="13"/>
      <c r="AO35" s="13"/>
      <c r="AP35" s="13"/>
      <c r="AQ35" s="13"/>
      <c r="AR35" s="13"/>
      <c r="AS35" s="13"/>
      <c r="AT35" s="13"/>
      <c r="AU35" s="15">
        <f t="shared" si="0"/>
        <v>770</v>
      </c>
      <c r="AV35" s="9">
        <v>750</v>
      </c>
      <c r="AW35" s="11" t="s">
        <v>324</v>
      </c>
      <c r="AX35" s="9"/>
      <c r="AY35" s="56"/>
      <c r="AZ35" s="33"/>
    </row>
    <row r="36" spans="1:52" x14ac:dyDescent="0.2">
      <c r="A36" s="13" t="s">
        <v>581</v>
      </c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>
        <f>20+20+20+20</f>
        <v>80</v>
      </c>
      <c r="Z36" s="13">
        <v>100</v>
      </c>
      <c r="AA36" s="13">
        <v>25</v>
      </c>
      <c r="AB36" s="13"/>
      <c r="AC36" s="13"/>
      <c r="AD36" s="13"/>
      <c r="AE36" s="13">
        <v>77</v>
      </c>
      <c r="AF36" s="13">
        <v>375</v>
      </c>
      <c r="AG36" s="13"/>
      <c r="AH36" s="13"/>
      <c r="AI36" s="13"/>
      <c r="AJ36" s="13"/>
      <c r="AK36" s="13"/>
      <c r="AL36" s="13"/>
      <c r="AM36" s="16">
        <v>10</v>
      </c>
      <c r="AN36" s="13">
        <v>100</v>
      </c>
      <c r="AO36" s="13"/>
      <c r="AP36" s="13"/>
      <c r="AQ36" s="13"/>
      <c r="AR36" s="13"/>
      <c r="AS36" s="13"/>
      <c r="AT36" s="13"/>
      <c r="AU36" s="15">
        <f t="shared" si="0"/>
        <v>767</v>
      </c>
      <c r="AV36" s="9">
        <v>750</v>
      </c>
      <c r="AW36" s="11" t="s">
        <v>775</v>
      </c>
      <c r="AX36" s="9"/>
      <c r="AY36" s="56"/>
      <c r="AZ36" s="33"/>
    </row>
    <row r="37" spans="1:52" x14ac:dyDescent="0.2">
      <c r="A37" s="13" t="s">
        <v>715</v>
      </c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>
        <v>30</v>
      </c>
      <c r="AJ37" s="13"/>
      <c r="AK37" s="13">
        <v>70</v>
      </c>
      <c r="AL37" s="13">
        <v>145</v>
      </c>
      <c r="AM37" s="16">
        <v>45</v>
      </c>
      <c r="AN37" s="13">
        <v>165</v>
      </c>
      <c r="AO37" s="13">
        <v>65</v>
      </c>
      <c r="AP37" s="13">
        <v>160</v>
      </c>
      <c r="AQ37" s="13">
        <v>15</v>
      </c>
      <c r="AR37" s="13"/>
      <c r="AS37" s="13"/>
      <c r="AT37" s="13"/>
      <c r="AU37" s="15">
        <f t="shared" si="0"/>
        <v>695</v>
      </c>
      <c r="AV37" s="9">
        <v>500</v>
      </c>
      <c r="AW37" s="11" t="s">
        <v>863</v>
      </c>
      <c r="AX37" s="9"/>
    </row>
    <row r="38" spans="1:52" x14ac:dyDescent="0.2">
      <c r="A38" s="13" t="s">
        <v>704</v>
      </c>
      <c r="B38" s="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>
        <v>30</v>
      </c>
      <c r="AJ38" s="13"/>
      <c r="AK38" s="13">
        <v>120</v>
      </c>
      <c r="AL38" s="13">
        <v>170</v>
      </c>
      <c r="AM38" s="16">
        <v>45</v>
      </c>
      <c r="AN38" s="13">
        <v>105</v>
      </c>
      <c r="AO38" s="13">
        <v>85</v>
      </c>
      <c r="AP38" s="13">
        <v>50</v>
      </c>
      <c r="AQ38" s="13">
        <v>30</v>
      </c>
      <c r="AR38" s="13">
        <v>50</v>
      </c>
      <c r="AS38" s="13"/>
      <c r="AT38" s="13"/>
      <c r="AU38" s="15">
        <f t="shared" si="0"/>
        <v>685</v>
      </c>
      <c r="AV38" s="9">
        <v>500</v>
      </c>
      <c r="AW38" s="11" t="s">
        <v>863</v>
      </c>
      <c r="AX38" s="9"/>
    </row>
    <row r="39" spans="1:52" x14ac:dyDescent="0.2">
      <c r="A39" s="13" t="s">
        <v>145</v>
      </c>
      <c r="B39" s="14">
        <v>170</v>
      </c>
      <c r="C39" s="13">
        <v>120</v>
      </c>
      <c r="D39" s="13"/>
      <c r="E39" s="13">
        <v>100</v>
      </c>
      <c r="F39" s="13">
        <v>125</v>
      </c>
      <c r="G39" s="13">
        <v>40</v>
      </c>
      <c r="H39" s="13"/>
      <c r="I39" s="13">
        <v>100</v>
      </c>
      <c r="J39" s="13">
        <v>25</v>
      </c>
      <c r="K39" s="13"/>
      <c r="L39" s="13"/>
      <c r="M39" s="13"/>
      <c r="N39" s="13"/>
      <c r="O39" s="13"/>
      <c r="P39" s="13"/>
      <c r="Q39" s="13">
        <v>0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6"/>
      <c r="AN39" s="13"/>
      <c r="AO39" s="13"/>
      <c r="AP39" s="13"/>
      <c r="AQ39" s="13"/>
      <c r="AR39" s="13"/>
      <c r="AS39" s="13"/>
      <c r="AT39" s="13"/>
      <c r="AU39" s="15">
        <f t="shared" si="0"/>
        <v>680</v>
      </c>
      <c r="AV39" s="9">
        <v>500</v>
      </c>
      <c r="AW39" s="11" t="s">
        <v>326</v>
      </c>
      <c r="AX39" s="9"/>
      <c r="AY39" s="33"/>
      <c r="AZ39" s="33"/>
    </row>
    <row r="40" spans="1:52" x14ac:dyDescent="0.2">
      <c r="A40" s="13" t="s">
        <v>93</v>
      </c>
      <c r="B40" s="14">
        <v>105</v>
      </c>
      <c r="C40" s="13"/>
      <c r="D40" s="13"/>
      <c r="E40" s="13">
        <v>120</v>
      </c>
      <c r="F40" s="13">
        <v>25</v>
      </c>
      <c r="G40" s="13"/>
      <c r="H40" s="13"/>
      <c r="I40" s="13">
        <v>40</v>
      </c>
      <c r="J40" s="13"/>
      <c r="K40" s="13">
        <v>120</v>
      </c>
      <c r="L40" s="13"/>
      <c r="M40" s="13">
        <v>140</v>
      </c>
      <c r="N40" s="13">
        <v>0</v>
      </c>
      <c r="O40" s="13">
        <v>60</v>
      </c>
      <c r="P40" s="13"/>
      <c r="Q40" s="13">
        <v>20</v>
      </c>
      <c r="R40" s="13"/>
      <c r="S40" s="13"/>
      <c r="T40" s="13"/>
      <c r="U40" s="13"/>
      <c r="V40" s="13"/>
      <c r="W40" s="13"/>
      <c r="X40" s="13"/>
      <c r="Y40" s="13"/>
      <c r="Z40" s="13"/>
      <c r="AA40" s="13">
        <v>10</v>
      </c>
      <c r="AB40" s="13"/>
      <c r="AC40" s="13"/>
      <c r="AD40" s="13"/>
      <c r="AE40" s="13"/>
      <c r="AF40" s="13"/>
      <c r="AG40" s="13">
        <v>22.5</v>
      </c>
      <c r="AH40" s="13"/>
      <c r="AI40" s="13"/>
      <c r="AJ40" s="13"/>
      <c r="AK40" s="13"/>
      <c r="AL40" s="13"/>
      <c r="AM40" s="16"/>
      <c r="AN40" s="13"/>
      <c r="AO40" s="13"/>
      <c r="AP40" s="13"/>
      <c r="AQ40" s="13"/>
      <c r="AR40" s="13"/>
      <c r="AS40" s="13"/>
      <c r="AT40" s="13"/>
      <c r="AU40" s="15">
        <f t="shared" si="0"/>
        <v>662.5</v>
      </c>
      <c r="AV40" s="9">
        <v>500</v>
      </c>
      <c r="AW40" s="11" t="s">
        <v>426</v>
      </c>
      <c r="AX40" s="9"/>
      <c r="AY40" s="33"/>
      <c r="AZ40" s="33"/>
    </row>
    <row r="41" spans="1:52" x14ac:dyDescent="0.2">
      <c r="A41" s="13" t="s">
        <v>714</v>
      </c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>
        <v>45</v>
      </c>
      <c r="AJ41" s="13"/>
      <c r="AK41" s="13">
        <f>20+30</f>
        <v>50</v>
      </c>
      <c r="AL41" s="13"/>
      <c r="AM41" s="16">
        <v>103</v>
      </c>
      <c r="AN41" s="13">
        <v>230</v>
      </c>
      <c r="AO41" s="13">
        <v>150</v>
      </c>
      <c r="AP41" s="13">
        <v>55</v>
      </c>
      <c r="AQ41" s="13">
        <v>15</v>
      </c>
      <c r="AR41" s="13"/>
      <c r="AS41" s="13"/>
      <c r="AT41" s="13"/>
      <c r="AU41" s="15">
        <f t="shared" si="0"/>
        <v>648</v>
      </c>
      <c r="AV41" s="9">
        <v>500</v>
      </c>
      <c r="AW41" s="11" t="s">
        <v>863</v>
      </c>
      <c r="AX41" s="9"/>
    </row>
    <row r="42" spans="1:52" x14ac:dyDescent="0.2">
      <c r="A42" s="13" t="s">
        <v>399</v>
      </c>
      <c r="B42" s="14">
        <v>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>
        <v>120</v>
      </c>
      <c r="N42" s="13">
        <v>50</v>
      </c>
      <c r="O42" s="13">
        <v>140</v>
      </c>
      <c r="P42" s="13">
        <v>35</v>
      </c>
      <c r="Q42" s="13">
        <v>100</v>
      </c>
      <c r="R42" s="13"/>
      <c r="S42" s="13">
        <f>20+20+20+10+20</f>
        <v>90</v>
      </c>
      <c r="T42" s="13">
        <v>25</v>
      </c>
      <c r="U42" s="13">
        <v>35</v>
      </c>
      <c r="V42" s="13"/>
      <c r="W42" s="13">
        <v>20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6"/>
      <c r="AN42" s="13"/>
      <c r="AO42" s="13"/>
      <c r="AP42" s="13"/>
      <c r="AQ42" s="13"/>
      <c r="AR42" s="13"/>
      <c r="AS42" s="13"/>
      <c r="AT42" s="13"/>
      <c r="AU42" s="15">
        <f t="shared" si="0"/>
        <v>615</v>
      </c>
      <c r="AV42" s="9">
        <v>500</v>
      </c>
      <c r="AW42" s="11" t="s">
        <v>541</v>
      </c>
      <c r="AX42" s="9"/>
      <c r="AY42" s="33"/>
      <c r="AZ42" s="33"/>
    </row>
    <row r="43" spans="1:52" x14ac:dyDescent="0.2">
      <c r="A43" s="13" t="s">
        <v>10</v>
      </c>
      <c r="B43" s="14">
        <v>15</v>
      </c>
      <c r="C43" s="13"/>
      <c r="D43" s="13"/>
      <c r="E43" s="13"/>
      <c r="F43" s="13">
        <v>25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>
        <v>50</v>
      </c>
      <c r="R43" s="13"/>
      <c r="S43" s="13"/>
      <c r="T43" s="13"/>
      <c r="U43" s="13"/>
      <c r="V43" s="13"/>
      <c r="W43" s="13"/>
      <c r="X43" s="13"/>
      <c r="Y43" s="13">
        <v>10</v>
      </c>
      <c r="Z43" s="13">
        <v>100</v>
      </c>
      <c r="AA43" s="13"/>
      <c r="AB43" s="13"/>
      <c r="AC43" s="13"/>
      <c r="AD43" s="13"/>
      <c r="AE43" s="13">
        <v>67</v>
      </c>
      <c r="AF43" s="13"/>
      <c r="AG43" s="13">
        <f>20+15+15</f>
        <v>50</v>
      </c>
      <c r="AH43" s="13">
        <v>250</v>
      </c>
      <c r="AI43" s="13">
        <v>15</v>
      </c>
      <c r="AJ43" s="13"/>
      <c r="AK43" s="13"/>
      <c r="AL43" s="13"/>
      <c r="AM43" s="16"/>
      <c r="AN43" s="13"/>
      <c r="AO43" s="13"/>
      <c r="AP43" s="13"/>
      <c r="AQ43" s="13"/>
      <c r="AR43" s="13"/>
      <c r="AS43" s="13"/>
      <c r="AT43" s="13"/>
      <c r="AU43" s="15">
        <f t="shared" si="0"/>
        <v>582</v>
      </c>
      <c r="AV43" s="9">
        <v>500</v>
      </c>
      <c r="AW43" s="11" t="s">
        <v>702</v>
      </c>
      <c r="AX43" s="9"/>
      <c r="AY43" s="56"/>
      <c r="AZ43" s="33"/>
    </row>
    <row r="44" spans="1:52" x14ac:dyDescent="0.2">
      <c r="A44" s="13" t="s">
        <v>403</v>
      </c>
      <c r="B44" s="14">
        <v>290</v>
      </c>
      <c r="C44" s="13">
        <v>60</v>
      </c>
      <c r="D44" s="13"/>
      <c r="E44" s="13"/>
      <c r="F44" s="13"/>
      <c r="G44" s="13">
        <v>70</v>
      </c>
      <c r="H44" s="13"/>
      <c r="I44" s="13">
        <v>70</v>
      </c>
      <c r="J44" s="13"/>
      <c r="K44" s="13">
        <v>20</v>
      </c>
      <c r="L44" s="13"/>
      <c r="M44" s="13">
        <v>70</v>
      </c>
      <c r="N44" s="13">
        <v>0</v>
      </c>
      <c r="O44" s="13"/>
      <c r="P44" s="13"/>
      <c r="Q44" s="13">
        <v>0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6"/>
      <c r="AN44" s="13"/>
      <c r="AO44" s="13"/>
      <c r="AP44" s="13"/>
      <c r="AQ44" s="13"/>
      <c r="AR44" s="13"/>
      <c r="AS44" s="13"/>
      <c r="AT44" s="13"/>
      <c r="AU44" s="15">
        <f t="shared" si="0"/>
        <v>580</v>
      </c>
      <c r="AV44" s="9">
        <v>500</v>
      </c>
      <c r="AW44" s="11" t="s">
        <v>371</v>
      </c>
      <c r="AX44" s="9"/>
      <c r="AY44" s="33"/>
      <c r="AZ44" s="33"/>
    </row>
    <row r="45" spans="1:52" x14ac:dyDescent="0.2">
      <c r="A45" s="13" t="s">
        <v>156</v>
      </c>
      <c r="B45" s="14">
        <v>30</v>
      </c>
      <c r="C45" s="13">
        <v>40</v>
      </c>
      <c r="D45" s="13"/>
      <c r="E45" s="13">
        <v>60</v>
      </c>
      <c r="F45" s="13">
        <v>25</v>
      </c>
      <c r="G45" s="13">
        <v>40</v>
      </c>
      <c r="H45" s="13">
        <v>250</v>
      </c>
      <c r="I45" s="13">
        <v>30</v>
      </c>
      <c r="J45" s="13"/>
      <c r="K45" s="13">
        <v>105</v>
      </c>
      <c r="L45" s="13"/>
      <c r="M45" s="13"/>
      <c r="N45" s="13"/>
      <c r="O45" s="13"/>
      <c r="P45" s="13"/>
      <c r="Q45" s="13">
        <v>0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6"/>
      <c r="AN45" s="13"/>
      <c r="AO45" s="13"/>
      <c r="AP45" s="13"/>
      <c r="AQ45" s="13"/>
      <c r="AR45" s="13"/>
      <c r="AS45" s="13"/>
      <c r="AT45" s="13"/>
      <c r="AU45" s="15">
        <f t="shared" si="0"/>
        <v>580</v>
      </c>
      <c r="AV45" s="9">
        <v>500</v>
      </c>
      <c r="AW45" s="11" t="s">
        <v>371</v>
      </c>
      <c r="AX45" s="9"/>
      <c r="AY45" s="57"/>
      <c r="AZ45" s="33"/>
    </row>
    <row r="46" spans="1:52" x14ac:dyDescent="0.2">
      <c r="A46" s="13" t="s">
        <v>840</v>
      </c>
      <c r="B46" s="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6">
        <v>85</v>
      </c>
      <c r="AN46" s="13">
        <f>25+25</f>
        <v>50</v>
      </c>
      <c r="AO46" s="13">
        <v>30</v>
      </c>
      <c r="AP46" s="13">
        <v>155</v>
      </c>
      <c r="AQ46" s="13">
        <v>55</v>
      </c>
      <c r="AR46" s="13">
        <v>75</v>
      </c>
      <c r="AS46" s="13">
        <v>25</v>
      </c>
      <c r="AT46" s="13">
        <v>100</v>
      </c>
      <c r="AU46" s="15">
        <f t="shared" si="0"/>
        <v>575</v>
      </c>
      <c r="AV46" s="9">
        <v>300</v>
      </c>
      <c r="AW46" s="11" t="s">
        <v>863</v>
      </c>
      <c r="AX46" s="9">
        <v>500</v>
      </c>
    </row>
    <row r="47" spans="1:52" x14ac:dyDescent="0.2">
      <c r="A47" s="46" t="s">
        <v>745</v>
      </c>
      <c r="B47" s="47">
        <v>0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>
        <v>20</v>
      </c>
      <c r="N47" s="46">
        <v>50</v>
      </c>
      <c r="O47" s="46">
        <v>120</v>
      </c>
      <c r="P47" s="46">
        <v>25</v>
      </c>
      <c r="Q47" s="46">
        <v>0</v>
      </c>
      <c r="R47" s="46"/>
      <c r="S47" s="46">
        <v>20</v>
      </c>
      <c r="T47" s="46">
        <f>25+25+25+50+25</f>
        <v>150</v>
      </c>
      <c r="U47" s="46"/>
      <c r="V47" s="46"/>
      <c r="W47" s="46">
        <v>60</v>
      </c>
      <c r="X47" s="46"/>
      <c r="Y47" s="46">
        <f>40+40</f>
        <v>80</v>
      </c>
      <c r="Z47" s="46">
        <v>50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16"/>
      <c r="AN47" s="46"/>
      <c r="AO47" s="46"/>
      <c r="AP47" s="46"/>
      <c r="AQ47" s="46"/>
      <c r="AR47" s="46"/>
      <c r="AS47" s="46"/>
      <c r="AT47" s="46"/>
      <c r="AU47" s="15">
        <f t="shared" si="0"/>
        <v>575</v>
      </c>
      <c r="AV47" s="48">
        <v>500</v>
      </c>
      <c r="AW47" s="49" t="s">
        <v>608</v>
      </c>
      <c r="AX47" s="48"/>
      <c r="AY47" s="57"/>
      <c r="AZ47" s="33"/>
    </row>
    <row r="48" spans="1:52" x14ac:dyDescent="0.2">
      <c r="A48" s="13" t="s">
        <v>401</v>
      </c>
      <c r="B48" s="14">
        <v>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>
        <v>120</v>
      </c>
      <c r="N48" s="13">
        <v>25</v>
      </c>
      <c r="O48" s="13">
        <v>140</v>
      </c>
      <c r="P48" s="13">
        <v>25</v>
      </c>
      <c r="Q48" s="13">
        <v>80</v>
      </c>
      <c r="R48" s="13"/>
      <c r="S48" s="13">
        <f>20+20</f>
        <v>40</v>
      </c>
      <c r="T48" s="13"/>
      <c r="U48" s="13"/>
      <c r="V48" s="13"/>
      <c r="W48" s="13"/>
      <c r="X48" s="13"/>
      <c r="Y48" s="13">
        <f>20+10</f>
        <v>30</v>
      </c>
      <c r="Z48" s="13"/>
      <c r="AA48" s="13">
        <v>50</v>
      </c>
      <c r="AB48" s="13"/>
      <c r="AC48" s="13"/>
      <c r="AD48" s="13"/>
      <c r="AE48" s="13">
        <v>45</v>
      </c>
      <c r="AF48" s="13"/>
      <c r="AG48" s="13"/>
      <c r="AH48" s="13"/>
      <c r="AI48" s="13"/>
      <c r="AJ48" s="13"/>
      <c r="AK48" s="13"/>
      <c r="AL48" s="13"/>
      <c r="AM48" s="16"/>
      <c r="AN48" s="13"/>
      <c r="AO48" s="13"/>
      <c r="AP48" s="13"/>
      <c r="AQ48" s="13"/>
      <c r="AR48" s="13"/>
      <c r="AS48" s="13"/>
      <c r="AT48" s="13"/>
      <c r="AU48" s="15">
        <f t="shared" si="0"/>
        <v>555</v>
      </c>
      <c r="AV48" s="9">
        <v>500</v>
      </c>
      <c r="AW48" s="11" t="s">
        <v>625</v>
      </c>
      <c r="AX48" s="9"/>
      <c r="AY48" s="57"/>
      <c r="AZ48" s="33"/>
    </row>
    <row r="49" spans="1:52" x14ac:dyDescent="0.2">
      <c r="A49" s="13" t="s">
        <v>30</v>
      </c>
      <c r="B49" s="14">
        <v>490</v>
      </c>
      <c r="C49" s="13"/>
      <c r="D49" s="13">
        <v>25</v>
      </c>
      <c r="E49" s="13"/>
      <c r="F49" s="13"/>
      <c r="G49" s="13">
        <v>20</v>
      </c>
      <c r="H49" s="13"/>
      <c r="I49" s="13"/>
      <c r="J49" s="13"/>
      <c r="K49" s="13"/>
      <c r="L49" s="13"/>
      <c r="M49" s="13"/>
      <c r="N49" s="13"/>
      <c r="O49" s="13"/>
      <c r="P49" s="13"/>
      <c r="Q49" s="13">
        <v>0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6"/>
      <c r="AN49" s="13"/>
      <c r="AO49" s="13"/>
      <c r="AP49" s="13"/>
      <c r="AQ49" s="13"/>
      <c r="AR49" s="13"/>
      <c r="AS49" s="13"/>
      <c r="AT49" s="13"/>
      <c r="AU49" s="15">
        <f t="shared" si="0"/>
        <v>535</v>
      </c>
      <c r="AV49" s="9">
        <v>500</v>
      </c>
      <c r="AW49" s="11" t="s">
        <v>325</v>
      </c>
      <c r="AX49" s="9"/>
      <c r="AY49" s="57"/>
      <c r="AZ49" s="33"/>
    </row>
    <row r="50" spans="1:52" x14ac:dyDescent="0.2">
      <c r="A50" s="13" t="s">
        <v>337</v>
      </c>
      <c r="B50" s="14">
        <v>0</v>
      </c>
      <c r="C50" s="13"/>
      <c r="D50" s="13"/>
      <c r="E50" s="13"/>
      <c r="F50" s="13"/>
      <c r="G50" s="13"/>
      <c r="H50" s="13"/>
      <c r="I50" s="13">
        <v>40</v>
      </c>
      <c r="J50" s="13">
        <v>125</v>
      </c>
      <c r="K50" s="13">
        <v>120</v>
      </c>
      <c r="L50" s="13">
        <v>250</v>
      </c>
      <c r="M50" s="13"/>
      <c r="N50" s="13"/>
      <c r="O50" s="13"/>
      <c r="P50" s="13"/>
      <c r="Q50" s="13">
        <v>0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6"/>
      <c r="AN50" s="13"/>
      <c r="AO50" s="13"/>
      <c r="AP50" s="13"/>
      <c r="AQ50" s="13"/>
      <c r="AR50" s="13"/>
      <c r="AS50" s="13"/>
      <c r="AT50" s="13"/>
      <c r="AU50" s="15">
        <f t="shared" si="0"/>
        <v>535</v>
      </c>
      <c r="AV50" s="9">
        <v>500</v>
      </c>
      <c r="AW50" s="11" t="s">
        <v>371</v>
      </c>
      <c r="AX50" s="9"/>
      <c r="AY50" s="56"/>
      <c r="AZ50" s="33"/>
    </row>
    <row r="51" spans="1:52" x14ac:dyDescent="0.2">
      <c r="A51" s="13" t="s">
        <v>697</v>
      </c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25</v>
      </c>
      <c r="AH51" s="13">
        <v>15</v>
      </c>
      <c r="AI51" s="13">
        <v>130</v>
      </c>
      <c r="AJ51" s="13"/>
      <c r="AK51" s="13">
        <f>30+75</f>
        <v>105</v>
      </c>
      <c r="AL51" s="13">
        <v>25</v>
      </c>
      <c r="AM51" s="16">
        <v>45</v>
      </c>
      <c r="AN51" s="13">
        <v>15</v>
      </c>
      <c r="AO51" s="13">
        <v>125</v>
      </c>
      <c r="AP51" s="13">
        <v>30</v>
      </c>
      <c r="AQ51" s="13">
        <v>15</v>
      </c>
      <c r="AR51" s="13"/>
      <c r="AS51" s="13"/>
      <c r="AT51" s="13"/>
      <c r="AU51" s="15">
        <f t="shared" si="0"/>
        <v>530</v>
      </c>
      <c r="AV51" s="9">
        <v>500</v>
      </c>
      <c r="AW51" s="11" t="s">
        <v>863</v>
      </c>
      <c r="AX51" s="9"/>
    </row>
    <row r="52" spans="1:52" x14ac:dyDescent="0.2">
      <c r="A52" s="13" t="s">
        <v>787</v>
      </c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6">
        <v>25</v>
      </c>
      <c r="AN52" s="13">
        <v>35</v>
      </c>
      <c r="AO52" s="13">
        <v>25</v>
      </c>
      <c r="AP52" s="13">
        <v>180</v>
      </c>
      <c r="AQ52" s="13"/>
      <c r="AR52" s="13">
        <v>105</v>
      </c>
      <c r="AS52" s="13"/>
      <c r="AT52" s="13"/>
      <c r="AU52" s="15">
        <f t="shared" si="0"/>
        <v>370</v>
      </c>
      <c r="AV52" s="9">
        <v>300</v>
      </c>
      <c r="AW52" s="11" t="s">
        <v>890</v>
      </c>
      <c r="AX52" s="9"/>
    </row>
    <row r="53" spans="1:52" x14ac:dyDescent="0.2">
      <c r="A53" s="13" t="s">
        <v>783</v>
      </c>
      <c r="B53" s="9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6">
        <v>50</v>
      </c>
      <c r="AN53" s="13">
        <v>75</v>
      </c>
      <c r="AO53" s="13">
        <v>50</v>
      </c>
      <c r="AP53" s="13">
        <v>100</v>
      </c>
      <c r="AQ53" s="13">
        <v>70</v>
      </c>
      <c r="AR53" s="13">
        <v>50</v>
      </c>
      <c r="AS53" s="13">
        <v>25</v>
      </c>
      <c r="AT53" s="13">
        <v>100</v>
      </c>
      <c r="AU53" s="15">
        <f t="shared" si="0"/>
        <v>520</v>
      </c>
      <c r="AV53" s="9">
        <v>300</v>
      </c>
      <c r="AW53" s="11" t="s">
        <v>890</v>
      </c>
      <c r="AX53" s="9">
        <v>500</v>
      </c>
    </row>
    <row r="54" spans="1:52" x14ac:dyDescent="0.2">
      <c r="A54" s="13" t="s">
        <v>77</v>
      </c>
      <c r="B54" s="14">
        <v>495</v>
      </c>
      <c r="C54" s="13"/>
      <c r="D54" s="13"/>
      <c r="E54" s="13"/>
      <c r="F54" s="13"/>
      <c r="G54" s="13"/>
      <c r="H54" s="13"/>
      <c r="I54" s="13"/>
      <c r="J54" s="13"/>
      <c r="K54" s="13">
        <v>20</v>
      </c>
      <c r="L54" s="13"/>
      <c r="M54" s="13"/>
      <c r="N54" s="13"/>
      <c r="O54" s="13"/>
      <c r="P54" s="13"/>
      <c r="Q54" s="13">
        <v>0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6"/>
      <c r="AN54" s="13"/>
      <c r="AO54" s="13"/>
      <c r="AP54" s="13"/>
      <c r="AQ54" s="13"/>
      <c r="AR54" s="13"/>
      <c r="AS54" s="13"/>
      <c r="AT54" s="13"/>
      <c r="AU54" s="15">
        <f t="shared" si="0"/>
        <v>515</v>
      </c>
      <c r="AV54" s="9">
        <v>500</v>
      </c>
      <c r="AW54" s="11" t="s">
        <v>371</v>
      </c>
      <c r="AX54" s="9"/>
      <c r="AY54" s="56"/>
      <c r="AZ54" s="33"/>
    </row>
    <row r="55" spans="1:52" x14ac:dyDescent="0.2">
      <c r="A55" s="13" t="s">
        <v>152</v>
      </c>
      <c r="B55" s="14">
        <v>130</v>
      </c>
      <c r="C55" s="13">
        <v>280</v>
      </c>
      <c r="D55" s="13"/>
      <c r="E55" s="13">
        <v>100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>
        <v>0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6"/>
      <c r="AN55" s="13"/>
      <c r="AO55" s="13"/>
      <c r="AP55" s="13"/>
      <c r="AQ55" s="13"/>
      <c r="AR55" s="13"/>
      <c r="AS55" s="13"/>
      <c r="AT55" s="13"/>
      <c r="AU55" s="15">
        <f t="shared" si="0"/>
        <v>510</v>
      </c>
      <c r="AV55" s="9">
        <v>500</v>
      </c>
      <c r="AW55" s="11" t="s">
        <v>326</v>
      </c>
      <c r="AX55" s="9"/>
      <c r="AY55" s="33"/>
      <c r="AZ55" s="33"/>
    </row>
    <row r="56" spans="1:52" x14ac:dyDescent="0.2">
      <c r="A56" s="13" t="s">
        <v>74</v>
      </c>
      <c r="B56" s="14">
        <v>500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>
        <v>0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6"/>
      <c r="AN56" s="13"/>
      <c r="AO56" s="13"/>
      <c r="AP56" s="13"/>
      <c r="AQ56" s="13"/>
      <c r="AR56" s="13"/>
      <c r="AS56" s="13"/>
      <c r="AT56" s="13"/>
      <c r="AU56" s="15">
        <f t="shared" si="0"/>
        <v>500</v>
      </c>
      <c r="AV56" s="9">
        <v>500</v>
      </c>
      <c r="AW56" s="11" t="s">
        <v>323</v>
      </c>
      <c r="AX56" s="9"/>
      <c r="AY56" s="56"/>
      <c r="AZ56" s="33"/>
    </row>
    <row r="57" spans="1:52" x14ac:dyDescent="0.2">
      <c r="A57" s="13" t="s">
        <v>733</v>
      </c>
      <c r="B57" s="14">
        <v>0</v>
      </c>
      <c r="C57" s="13"/>
      <c r="D57" s="13"/>
      <c r="E57" s="13"/>
      <c r="F57" s="13"/>
      <c r="G57" s="13"/>
      <c r="H57" s="13"/>
      <c r="I57" s="13">
        <v>40</v>
      </c>
      <c r="J57" s="13"/>
      <c r="K57" s="13">
        <v>60</v>
      </c>
      <c r="L57" s="13">
        <v>50</v>
      </c>
      <c r="M57" s="13"/>
      <c r="N57" s="13"/>
      <c r="O57" s="13"/>
      <c r="P57" s="13"/>
      <c r="Q57" s="13">
        <v>0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>
        <v>40</v>
      </c>
      <c r="AL57" s="13"/>
      <c r="AM57" s="16"/>
      <c r="AN57" s="58"/>
      <c r="AO57" s="58"/>
      <c r="AP57" s="58"/>
      <c r="AQ57" s="13">
        <v>55</v>
      </c>
      <c r="AR57" s="13">
        <v>250</v>
      </c>
      <c r="AS57" s="13"/>
      <c r="AT57" s="13"/>
      <c r="AU57" s="15">
        <f t="shared" si="0"/>
        <v>495</v>
      </c>
      <c r="AV57" s="9">
        <v>150</v>
      </c>
      <c r="AW57" s="11" t="s">
        <v>371</v>
      </c>
      <c r="AX57" s="9"/>
    </row>
    <row r="58" spans="1:52" x14ac:dyDescent="0.2">
      <c r="A58" s="13" t="s">
        <v>8</v>
      </c>
      <c r="B58" s="14">
        <v>490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>
        <v>0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6"/>
      <c r="AN58" s="13"/>
      <c r="AO58" s="13"/>
      <c r="AP58" s="13"/>
      <c r="AQ58" s="13"/>
      <c r="AR58" s="13"/>
      <c r="AS58" s="13"/>
      <c r="AT58" s="13"/>
      <c r="AU58" s="15">
        <f t="shared" si="0"/>
        <v>490</v>
      </c>
      <c r="AV58" s="9" t="s">
        <v>9</v>
      </c>
      <c r="AW58" s="11" t="s">
        <v>323</v>
      </c>
      <c r="AX58" s="9"/>
      <c r="AY58" s="56"/>
      <c r="AZ58" s="33"/>
    </row>
    <row r="59" spans="1:52" x14ac:dyDescent="0.2">
      <c r="A59" s="13" t="s">
        <v>688</v>
      </c>
      <c r="B59" s="14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>
        <v>50</v>
      </c>
      <c r="AH59" s="13"/>
      <c r="AI59" s="13">
        <v>15</v>
      </c>
      <c r="AJ59" s="13"/>
      <c r="AK59" s="13"/>
      <c r="AL59" s="13"/>
      <c r="AM59" s="16">
        <v>89</v>
      </c>
      <c r="AN59" s="13">
        <v>75</v>
      </c>
      <c r="AO59" s="13">
        <v>105</v>
      </c>
      <c r="AP59" s="13">
        <v>115</v>
      </c>
      <c r="AQ59" s="13">
        <v>40</v>
      </c>
      <c r="AR59" s="13"/>
      <c r="AS59" s="13"/>
      <c r="AT59" s="13"/>
      <c r="AU59" s="15">
        <f t="shared" si="0"/>
        <v>489</v>
      </c>
      <c r="AV59" s="9">
        <v>300</v>
      </c>
      <c r="AW59" s="11" t="s">
        <v>863</v>
      </c>
      <c r="AX59" s="9"/>
      <c r="AY59" s="19"/>
    </row>
    <row r="60" spans="1:52" x14ac:dyDescent="0.2">
      <c r="A60" s="13" t="s">
        <v>580</v>
      </c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>
        <f>20+20+20+20</f>
        <v>80</v>
      </c>
      <c r="Z60" s="13">
        <v>25</v>
      </c>
      <c r="AA60" s="13">
        <v>25</v>
      </c>
      <c r="AB60" s="13"/>
      <c r="AC60" s="13"/>
      <c r="AD60" s="13"/>
      <c r="AE60" s="13">
        <v>65</v>
      </c>
      <c r="AF60" s="13">
        <v>75</v>
      </c>
      <c r="AG60" s="13"/>
      <c r="AH60" s="13"/>
      <c r="AI60" s="13"/>
      <c r="AJ60" s="13"/>
      <c r="AK60" s="13"/>
      <c r="AL60" s="13"/>
      <c r="AM60" s="16">
        <v>10</v>
      </c>
      <c r="AN60" s="13">
        <v>125</v>
      </c>
      <c r="AO60" s="13"/>
      <c r="AP60" s="13"/>
      <c r="AQ60" s="13"/>
      <c r="AR60" s="13">
        <v>75</v>
      </c>
      <c r="AS60" s="13"/>
      <c r="AT60" s="13"/>
      <c r="AU60" s="15">
        <f t="shared" si="0"/>
        <v>480</v>
      </c>
      <c r="AV60" s="9">
        <v>300</v>
      </c>
      <c r="AW60" s="11" t="s">
        <v>775</v>
      </c>
      <c r="AX60" s="9"/>
    </row>
    <row r="61" spans="1:52" x14ac:dyDescent="0.2">
      <c r="A61" s="13" t="s">
        <v>610</v>
      </c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>
        <v>75</v>
      </c>
      <c r="AB61" s="13"/>
      <c r="AC61" s="13">
        <v>50</v>
      </c>
      <c r="AD61" s="13"/>
      <c r="AE61" s="13">
        <v>75</v>
      </c>
      <c r="AF61" s="13"/>
      <c r="AG61" s="13">
        <v>120</v>
      </c>
      <c r="AH61" s="13">
        <v>25</v>
      </c>
      <c r="AI61" s="13">
        <v>75</v>
      </c>
      <c r="AJ61" s="13"/>
      <c r="AK61" s="13"/>
      <c r="AL61" s="13"/>
      <c r="AM61" s="16"/>
      <c r="AN61" s="13"/>
      <c r="AO61" s="13"/>
      <c r="AP61" s="13"/>
      <c r="AQ61" s="13"/>
      <c r="AR61" s="13"/>
      <c r="AS61" s="13"/>
      <c r="AT61" s="13"/>
      <c r="AU61" s="15">
        <f t="shared" si="0"/>
        <v>420</v>
      </c>
      <c r="AV61" s="9">
        <v>300</v>
      </c>
      <c r="AW61" s="11" t="s">
        <v>702</v>
      </c>
      <c r="AX61" s="9"/>
    </row>
    <row r="62" spans="1:52" x14ac:dyDescent="0.2">
      <c r="A62" s="13" t="s">
        <v>452</v>
      </c>
      <c r="B62" s="14">
        <v>0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v>20</v>
      </c>
      <c r="P62" s="13"/>
      <c r="Q62" s="13">
        <v>40</v>
      </c>
      <c r="R62" s="13">
        <v>15</v>
      </c>
      <c r="S62" s="13">
        <f>20+20+10+10+20</f>
        <v>80</v>
      </c>
      <c r="T62" s="13">
        <f>15+15+25+25</f>
        <v>80</v>
      </c>
      <c r="U62" s="13">
        <v>35</v>
      </c>
      <c r="V62" s="13"/>
      <c r="W62" s="13">
        <v>10</v>
      </c>
      <c r="X62" s="13"/>
      <c r="Y62" s="13"/>
      <c r="Z62" s="13">
        <v>15</v>
      </c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6">
        <v>45</v>
      </c>
      <c r="AN62" s="13">
        <v>10</v>
      </c>
      <c r="AO62" s="13">
        <v>30</v>
      </c>
      <c r="AP62" s="13"/>
      <c r="AQ62" s="13">
        <v>25</v>
      </c>
      <c r="AR62" s="13"/>
      <c r="AS62" s="13">
        <v>9</v>
      </c>
      <c r="AT62" s="13"/>
      <c r="AU62" s="15">
        <f t="shared" si="0"/>
        <v>414</v>
      </c>
      <c r="AV62" s="9">
        <v>300</v>
      </c>
      <c r="AW62" s="11" t="s">
        <v>775</v>
      </c>
      <c r="AX62" s="9"/>
    </row>
    <row r="63" spans="1:52" x14ac:dyDescent="0.2">
      <c r="A63" s="13" t="s">
        <v>335</v>
      </c>
      <c r="B63" s="14">
        <v>0</v>
      </c>
      <c r="C63" s="13"/>
      <c r="D63" s="13"/>
      <c r="E63" s="13"/>
      <c r="F63" s="13"/>
      <c r="G63" s="13"/>
      <c r="H63" s="13"/>
      <c r="I63" s="13">
        <v>60</v>
      </c>
      <c r="J63" s="13">
        <v>150</v>
      </c>
      <c r="K63" s="13">
        <v>120</v>
      </c>
      <c r="L63" s="13">
        <v>50</v>
      </c>
      <c r="M63" s="13"/>
      <c r="N63" s="13"/>
      <c r="O63" s="13"/>
      <c r="P63" s="13"/>
      <c r="Q63" s="13">
        <v>0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6"/>
      <c r="AN63" s="13"/>
      <c r="AO63" s="13"/>
      <c r="AP63" s="13"/>
      <c r="AQ63" s="13"/>
      <c r="AR63" s="13"/>
      <c r="AS63" s="13"/>
      <c r="AT63" s="13"/>
      <c r="AU63" s="15">
        <f t="shared" si="0"/>
        <v>380</v>
      </c>
      <c r="AV63" s="9">
        <v>300</v>
      </c>
      <c r="AW63" s="11" t="s">
        <v>371</v>
      </c>
      <c r="AX63" s="9"/>
    </row>
    <row r="64" spans="1:52" x14ac:dyDescent="0.2">
      <c r="A64" s="65" t="s">
        <v>843</v>
      </c>
      <c r="B64" s="9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64">
        <v>55</v>
      </c>
      <c r="AP64" s="13">
        <v>55</v>
      </c>
      <c r="AQ64" s="13">
        <v>15</v>
      </c>
      <c r="AR64" s="13">
        <v>80</v>
      </c>
      <c r="AS64" s="13">
        <f>15+15+15</f>
        <v>45</v>
      </c>
      <c r="AT64" s="13">
        <v>125</v>
      </c>
      <c r="AU64" s="15">
        <f t="shared" si="0"/>
        <v>375</v>
      </c>
      <c r="AV64" s="9">
        <v>150</v>
      </c>
      <c r="AW64" s="11" t="s">
        <v>890</v>
      </c>
      <c r="AX64" s="9">
        <v>300</v>
      </c>
    </row>
    <row r="65" spans="1:60" x14ac:dyDescent="0.2">
      <c r="A65" s="13" t="s">
        <v>73</v>
      </c>
      <c r="B65" s="14">
        <v>225</v>
      </c>
      <c r="C65" s="13">
        <v>60</v>
      </c>
      <c r="D65" s="13"/>
      <c r="E65" s="13"/>
      <c r="F65" s="13"/>
      <c r="G65" s="13">
        <v>20</v>
      </c>
      <c r="H65" s="13"/>
      <c r="I65" s="13">
        <v>20</v>
      </c>
      <c r="J65" s="13"/>
      <c r="K65" s="13">
        <v>10</v>
      </c>
      <c r="L65" s="13"/>
      <c r="M65" s="13">
        <v>30</v>
      </c>
      <c r="N65" s="13">
        <v>0</v>
      </c>
      <c r="O65" s="13"/>
      <c r="P65" s="13"/>
      <c r="Q65" s="13">
        <v>0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6"/>
      <c r="AN65" s="13"/>
      <c r="AO65" s="13"/>
      <c r="AP65" s="13"/>
      <c r="AQ65" s="13"/>
      <c r="AR65" s="13"/>
      <c r="AS65" s="13"/>
      <c r="AT65" s="13"/>
      <c r="AU65" s="15">
        <f t="shared" si="0"/>
        <v>365</v>
      </c>
      <c r="AV65" s="9">
        <v>300</v>
      </c>
      <c r="AW65" s="11" t="s">
        <v>322</v>
      </c>
      <c r="AX65" s="9"/>
    </row>
    <row r="66" spans="1:60" x14ac:dyDescent="0.2">
      <c r="A66" s="13" t="s">
        <v>38</v>
      </c>
      <c r="B66" s="14">
        <v>350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>
        <v>0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6"/>
      <c r="AN66" s="13"/>
      <c r="AO66" s="13"/>
      <c r="AP66" s="13"/>
      <c r="AQ66" s="13"/>
      <c r="AR66" s="13"/>
      <c r="AS66" s="13"/>
      <c r="AT66" s="13"/>
      <c r="AU66" s="15">
        <f t="shared" ref="AU66:AU129" si="1">SUM(B66:AT66)</f>
        <v>350</v>
      </c>
      <c r="AV66" s="9" t="s">
        <v>9</v>
      </c>
      <c r="AW66" s="11" t="s">
        <v>323</v>
      </c>
      <c r="AX66" s="9"/>
    </row>
    <row r="67" spans="1:60" x14ac:dyDescent="0.2">
      <c r="A67" s="13" t="s">
        <v>454</v>
      </c>
      <c r="B67" s="14">
        <v>0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>
        <v>170</v>
      </c>
      <c r="P67" s="13">
        <v>175</v>
      </c>
      <c r="Q67" s="13">
        <v>0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6"/>
      <c r="AN67" s="13"/>
      <c r="AO67" s="13"/>
      <c r="AP67" s="13"/>
      <c r="AQ67" s="13"/>
      <c r="AR67" s="13"/>
      <c r="AS67" s="13"/>
      <c r="AT67" s="13"/>
      <c r="AU67" s="15">
        <f t="shared" si="1"/>
        <v>345</v>
      </c>
      <c r="AV67" s="9">
        <v>300</v>
      </c>
      <c r="AW67" s="11" t="s">
        <v>487</v>
      </c>
      <c r="AX67" s="9"/>
    </row>
    <row r="68" spans="1:60" x14ac:dyDescent="0.2">
      <c r="A68" s="13" t="s">
        <v>28</v>
      </c>
      <c r="B68" s="14">
        <v>345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>
        <v>0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6"/>
      <c r="AN68" s="13"/>
      <c r="AO68" s="13"/>
      <c r="AP68" s="13"/>
      <c r="AQ68" s="13"/>
      <c r="AR68" s="13"/>
      <c r="AS68" s="13"/>
      <c r="AT68" s="13"/>
      <c r="AU68" s="15">
        <f t="shared" si="1"/>
        <v>345</v>
      </c>
      <c r="AV68" s="9" t="s">
        <v>9</v>
      </c>
      <c r="AW68" s="11" t="s">
        <v>323</v>
      </c>
      <c r="AX68" s="9"/>
    </row>
    <row r="69" spans="1:60" x14ac:dyDescent="0.2">
      <c r="A69" s="13" t="s">
        <v>146</v>
      </c>
      <c r="B69" s="14">
        <v>80</v>
      </c>
      <c r="C69" s="13">
        <v>40</v>
      </c>
      <c r="D69" s="13"/>
      <c r="E69" s="13"/>
      <c r="F69" s="13"/>
      <c r="G69" s="13">
        <v>40</v>
      </c>
      <c r="H69" s="13"/>
      <c r="I69" s="13">
        <v>80</v>
      </c>
      <c r="J69" s="13"/>
      <c r="K69" s="13">
        <v>40</v>
      </c>
      <c r="L69" s="13"/>
      <c r="M69" s="13">
        <v>50</v>
      </c>
      <c r="N69" s="13">
        <v>0</v>
      </c>
      <c r="O69" s="13"/>
      <c r="P69" s="13"/>
      <c r="Q69" s="13">
        <v>0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6"/>
      <c r="AN69" s="13"/>
      <c r="AO69" s="13"/>
      <c r="AP69" s="13"/>
      <c r="AQ69" s="13"/>
      <c r="AR69" s="13"/>
      <c r="AS69" s="13"/>
      <c r="AT69" s="13"/>
      <c r="AU69" s="15">
        <f t="shared" si="1"/>
        <v>330</v>
      </c>
      <c r="AV69" s="9">
        <v>300</v>
      </c>
      <c r="AW69" s="11" t="s">
        <v>426</v>
      </c>
      <c r="AX69" s="9"/>
    </row>
    <row r="70" spans="1:60" x14ac:dyDescent="0.2">
      <c r="A70" s="13" t="s">
        <v>37</v>
      </c>
      <c r="B70" s="14">
        <v>320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>
        <v>0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6"/>
      <c r="AN70" s="13"/>
      <c r="AO70" s="13"/>
      <c r="AP70" s="13"/>
      <c r="AQ70" s="13"/>
      <c r="AR70" s="13"/>
      <c r="AS70" s="13"/>
      <c r="AT70" s="13"/>
      <c r="AU70" s="15">
        <f t="shared" si="1"/>
        <v>320</v>
      </c>
      <c r="AV70" s="9" t="s">
        <v>9</v>
      </c>
      <c r="AW70" s="11" t="s">
        <v>323</v>
      </c>
      <c r="AX70" s="9"/>
    </row>
    <row r="71" spans="1:60" x14ac:dyDescent="0.2">
      <c r="A71" s="13" t="s">
        <v>245</v>
      </c>
      <c r="B71" s="14">
        <v>0</v>
      </c>
      <c r="C71" s="13"/>
      <c r="D71" s="13"/>
      <c r="E71" s="13"/>
      <c r="F71" s="13"/>
      <c r="G71" s="13">
        <v>60</v>
      </c>
      <c r="H71" s="13"/>
      <c r="I71" s="13"/>
      <c r="J71" s="13"/>
      <c r="K71" s="13">
        <v>15</v>
      </c>
      <c r="L71" s="13"/>
      <c r="M71" s="13">
        <v>80</v>
      </c>
      <c r="N71" s="13">
        <v>45</v>
      </c>
      <c r="O71" s="13">
        <v>40</v>
      </c>
      <c r="P71" s="13"/>
      <c r="Q71" s="13">
        <v>20</v>
      </c>
      <c r="R71" s="13"/>
      <c r="S71" s="13">
        <v>10</v>
      </c>
      <c r="T71" s="13"/>
      <c r="U71" s="13"/>
      <c r="V71" s="13"/>
      <c r="W71" s="13"/>
      <c r="X71" s="13"/>
      <c r="Y71" s="13"/>
      <c r="Z71" s="13"/>
      <c r="AA71" s="13">
        <v>10</v>
      </c>
      <c r="AB71" s="13"/>
      <c r="AC71" s="13"/>
      <c r="AD71" s="13"/>
      <c r="AE71" s="13"/>
      <c r="AF71" s="13"/>
      <c r="AG71" s="13">
        <v>22.5</v>
      </c>
      <c r="AH71" s="13"/>
      <c r="AI71" s="13">
        <v>15</v>
      </c>
      <c r="AJ71" s="13"/>
      <c r="AK71" s="13"/>
      <c r="AL71" s="13"/>
      <c r="AM71" s="16"/>
      <c r="AN71" s="13"/>
      <c r="AO71" s="13"/>
      <c r="AP71" s="13"/>
      <c r="AQ71" s="13"/>
      <c r="AR71" s="13"/>
      <c r="AS71" s="13"/>
      <c r="AT71" s="13"/>
      <c r="AU71" s="15">
        <f t="shared" si="1"/>
        <v>317.5</v>
      </c>
      <c r="AV71" s="9">
        <v>300</v>
      </c>
      <c r="AW71" s="11" t="s">
        <v>702</v>
      </c>
      <c r="AX71" s="9"/>
    </row>
    <row r="72" spans="1:60" x14ac:dyDescent="0.2">
      <c r="A72" s="63" t="s">
        <v>847</v>
      </c>
      <c r="B72" s="9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64">
        <v>15</v>
      </c>
      <c r="AP72" s="13">
        <v>35</v>
      </c>
      <c r="AQ72" s="13">
        <v>40</v>
      </c>
      <c r="AR72" s="13">
        <v>75</v>
      </c>
      <c r="AS72" s="13">
        <f>25+25+25+15</f>
        <v>90</v>
      </c>
      <c r="AT72" s="13">
        <v>50</v>
      </c>
      <c r="AU72" s="15">
        <f t="shared" si="1"/>
        <v>305</v>
      </c>
      <c r="AV72" s="9">
        <v>150</v>
      </c>
      <c r="AW72" s="11" t="s">
        <v>890</v>
      </c>
      <c r="AX72" s="9">
        <v>300</v>
      </c>
    </row>
    <row r="73" spans="1:60" x14ac:dyDescent="0.2">
      <c r="A73" s="13" t="s">
        <v>543</v>
      </c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>
        <v>60</v>
      </c>
      <c r="V73" s="13"/>
      <c r="W73" s="13"/>
      <c r="X73" s="13"/>
      <c r="Y73" s="13"/>
      <c r="Z73" s="13"/>
      <c r="AA73" s="13">
        <v>65</v>
      </c>
      <c r="AB73" s="13"/>
      <c r="AC73" s="13">
        <v>65</v>
      </c>
      <c r="AD73" s="13"/>
      <c r="AE73" s="13">
        <v>100</v>
      </c>
      <c r="AF73" s="13"/>
      <c r="AG73" s="13">
        <v>15</v>
      </c>
      <c r="AH73" s="13"/>
      <c r="AI73" s="13"/>
      <c r="AJ73" s="13"/>
      <c r="AK73" s="13"/>
      <c r="AL73" s="13"/>
      <c r="AM73" s="16"/>
      <c r="AN73" s="13"/>
      <c r="AO73" s="13"/>
      <c r="AP73" s="13"/>
      <c r="AQ73" s="13"/>
      <c r="AR73" s="13"/>
      <c r="AS73" s="13"/>
      <c r="AT73" s="13"/>
      <c r="AU73" s="15">
        <f t="shared" si="1"/>
        <v>305</v>
      </c>
      <c r="AV73" s="9">
        <v>300</v>
      </c>
      <c r="AW73" s="11" t="s">
        <v>702</v>
      </c>
      <c r="AX73" s="9"/>
      <c r="BA73" s="23"/>
      <c r="BB73" s="23"/>
      <c r="BC73" s="23"/>
      <c r="BD73" s="23"/>
      <c r="BE73" s="23"/>
      <c r="BF73" s="23"/>
      <c r="BG73" s="23"/>
      <c r="BH73" s="23"/>
    </row>
    <row r="74" spans="1:60" x14ac:dyDescent="0.2">
      <c r="A74" s="13" t="s">
        <v>25</v>
      </c>
      <c r="B74" s="14">
        <v>220</v>
      </c>
      <c r="C74" s="13">
        <v>60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>
        <v>20</v>
      </c>
      <c r="P74" s="13"/>
      <c r="Q74" s="13">
        <v>0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6"/>
      <c r="AN74" s="13"/>
      <c r="AO74" s="13"/>
      <c r="AP74" s="13"/>
      <c r="AQ74" s="13"/>
      <c r="AR74" s="13"/>
      <c r="AS74" s="13"/>
      <c r="AT74" s="13"/>
      <c r="AU74" s="15">
        <f t="shared" si="1"/>
        <v>300</v>
      </c>
      <c r="AV74" s="9">
        <v>300</v>
      </c>
      <c r="AW74" s="11" t="s">
        <v>487</v>
      </c>
      <c r="AX74" s="9"/>
    </row>
    <row r="75" spans="1:60" x14ac:dyDescent="0.2">
      <c r="A75" s="13" t="s">
        <v>453</v>
      </c>
      <c r="B75" s="14">
        <v>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>
        <v>50</v>
      </c>
      <c r="P75" s="13">
        <v>25</v>
      </c>
      <c r="Q75" s="13">
        <v>40</v>
      </c>
      <c r="R75" s="13">
        <v>75</v>
      </c>
      <c r="S75" s="13">
        <f>20+10+10</f>
        <v>40</v>
      </c>
      <c r="T75" s="13"/>
      <c r="U75" s="13">
        <v>10</v>
      </c>
      <c r="V75" s="13"/>
      <c r="W75" s="13">
        <f>20+20+20</f>
        <v>60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6"/>
      <c r="AN75" s="13"/>
      <c r="AO75" s="13"/>
      <c r="AP75" s="13"/>
      <c r="AQ75" s="13"/>
      <c r="AR75" s="13"/>
      <c r="AS75" s="13"/>
      <c r="AT75" s="13"/>
      <c r="AU75" s="15">
        <f t="shared" si="1"/>
        <v>300</v>
      </c>
      <c r="AV75" s="9">
        <v>300</v>
      </c>
      <c r="AW75" s="11" t="s">
        <v>587</v>
      </c>
      <c r="AX75" s="9"/>
    </row>
    <row r="76" spans="1:60" x14ac:dyDescent="0.2">
      <c r="A76" s="13" t="s">
        <v>457</v>
      </c>
      <c r="B76" s="14">
        <v>0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>
        <v>150</v>
      </c>
      <c r="P76" s="13">
        <v>150</v>
      </c>
      <c r="Q76" s="13">
        <v>0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6"/>
      <c r="AN76" s="13"/>
      <c r="AO76" s="13"/>
      <c r="AP76" s="13"/>
      <c r="AQ76" s="13"/>
      <c r="AR76" s="13"/>
      <c r="AS76" s="13"/>
      <c r="AT76" s="13"/>
      <c r="AU76" s="15">
        <f t="shared" si="1"/>
        <v>300</v>
      </c>
      <c r="AV76" s="9">
        <v>300</v>
      </c>
      <c r="AW76" s="11" t="s">
        <v>487</v>
      </c>
      <c r="AX76" s="9"/>
    </row>
    <row r="77" spans="1:60" x14ac:dyDescent="0.2">
      <c r="A77" s="13" t="s">
        <v>31</v>
      </c>
      <c r="B77" s="14">
        <v>300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>
        <v>0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6"/>
      <c r="AN77" s="13"/>
      <c r="AO77" s="13"/>
      <c r="AP77" s="13"/>
      <c r="AQ77" s="13"/>
      <c r="AR77" s="13"/>
      <c r="AS77" s="13"/>
      <c r="AT77" s="13"/>
      <c r="AU77" s="15">
        <f t="shared" si="1"/>
        <v>300</v>
      </c>
      <c r="AV77" s="9" t="s">
        <v>9</v>
      </c>
      <c r="AW77" s="11" t="s">
        <v>323</v>
      </c>
      <c r="AX77" s="9"/>
    </row>
    <row r="78" spans="1:60" x14ac:dyDescent="0.2">
      <c r="A78" s="13" t="s">
        <v>564</v>
      </c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>
        <v>80</v>
      </c>
      <c r="X78" s="13"/>
      <c r="Y78" s="13">
        <f>20+20+20</f>
        <v>60</v>
      </c>
      <c r="Z78" s="13"/>
      <c r="AA78" s="13">
        <v>25</v>
      </c>
      <c r="AB78" s="13"/>
      <c r="AC78" s="13"/>
      <c r="AD78" s="13"/>
      <c r="AE78" s="13">
        <v>12</v>
      </c>
      <c r="AF78" s="13"/>
      <c r="AG78" s="13">
        <v>120</v>
      </c>
      <c r="AH78" s="13"/>
      <c r="AI78" s="13"/>
      <c r="AJ78" s="13"/>
      <c r="AK78" s="13"/>
      <c r="AL78" s="13"/>
      <c r="AM78" s="16"/>
      <c r="AN78" s="13"/>
      <c r="AO78" s="13"/>
      <c r="AP78" s="13"/>
      <c r="AQ78" s="13"/>
      <c r="AR78" s="13"/>
      <c r="AS78" s="13"/>
      <c r="AT78" s="13"/>
      <c r="AU78" s="15">
        <f t="shared" si="1"/>
        <v>297</v>
      </c>
      <c r="AV78" s="9">
        <v>150</v>
      </c>
      <c r="AW78" s="11" t="s">
        <v>625</v>
      </c>
      <c r="AX78" s="9"/>
    </row>
    <row r="79" spans="1:60" x14ac:dyDescent="0.2">
      <c r="A79" s="13" t="s">
        <v>695</v>
      </c>
      <c r="B79" s="1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>
        <v>55</v>
      </c>
      <c r="AH79" s="13"/>
      <c r="AI79" s="13">
        <v>65</v>
      </c>
      <c r="AJ79" s="13">
        <v>80</v>
      </c>
      <c r="AK79" s="13">
        <v>25</v>
      </c>
      <c r="AL79" s="13"/>
      <c r="AM79" s="16">
        <v>70</v>
      </c>
      <c r="AN79" s="13"/>
      <c r="AO79" s="13"/>
      <c r="AP79" s="13"/>
      <c r="AQ79" s="13"/>
      <c r="AR79" s="13"/>
      <c r="AS79" s="13"/>
      <c r="AT79" s="13"/>
      <c r="AU79" s="15">
        <f t="shared" si="1"/>
        <v>295</v>
      </c>
      <c r="AV79" s="9">
        <v>150</v>
      </c>
      <c r="AW79" s="11" t="s">
        <v>775</v>
      </c>
      <c r="AX79" s="9"/>
    </row>
    <row r="80" spans="1:60" x14ac:dyDescent="0.2">
      <c r="A80" s="13" t="s">
        <v>36</v>
      </c>
      <c r="B80" s="14">
        <v>280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>
        <v>0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6"/>
      <c r="AN80" s="13"/>
      <c r="AO80" s="13"/>
      <c r="AP80" s="13"/>
      <c r="AQ80" s="13"/>
      <c r="AR80" s="13"/>
      <c r="AS80" s="13"/>
      <c r="AT80" s="13"/>
      <c r="AU80" s="15">
        <f t="shared" si="1"/>
        <v>280</v>
      </c>
      <c r="AV80" s="9" t="s">
        <v>3</v>
      </c>
      <c r="AW80" s="11" t="s">
        <v>323</v>
      </c>
      <c r="AX80" s="9"/>
      <c r="BA80" s="19"/>
      <c r="BB80" s="19"/>
      <c r="BC80" s="19"/>
      <c r="BD80" s="19"/>
      <c r="BE80" s="19"/>
      <c r="BF80" s="19"/>
      <c r="BG80" s="19"/>
      <c r="BH80" s="19"/>
    </row>
    <row r="81" spans="1:50" x14ac:dyDescent="0.2">
      <c r="A81" s="13" t="s">
        <v>151</v>
      </c>
      <c r="B81" s="14">
        <v>130</v>
      </c>
      <c r="C81" s="13">
        <v>120</v>
      </c>
      <c r="D81" s="13"/>
      <c r="E81" s="13">
        <v>20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>
        <v>0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6"/>
      <c r="AN81" s="13"/>
      <c r="AO81" s="13"/>
      <c r="AP81" s="13"/>
      <c r="AQ81" s="13"/>
      <c r="AR81" s="13"/>
      <c r="AS81" s="13"/>
      <c r="AT81" s="13"/>
      <c r="AU81" s="15">
        <f t="shared" si="1"/>
        <v>270</v>
      </c>
      <c r="AV81" s="9">
        <v>150</v>
      </c>
      <c r="AW81" s="11" t="s">
        <v>325</v>
      </c>
      <c r="AX81" s="9"/>
    </row>
    <row r="82" spans="1:50" x14ac:dyDescent="0.2">
      <c r="A82" s="13" t="s">
        <v>11</v>
      </c>
      <c r="B82" s="14">
        <v>265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>
        <v>0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6"/>
      <c r="AN82" s="13"/>
      <c r="AO82" s="13"/>
      <c r="AP82" s="13"/>
      <c r="AQ82" s="13"/>
      <c r="AR82" s="13"/>
      <c r="AS82" s="13"/>
      <c r="AT82" s="13"/>
      <c r="AU82" s="15">
        <f t="shared" si="1"/>
        <v>265</v>
      </c>
      <c r="AV82" s="9" t="s">
        <v>3</v>
      </c>
      <c r="AW82" s="11" t="s">
        <v>323</v>
      </c>
      <c r="AX82" s="9"/>
    </row>
    <row r="83" spans="1:50" x14ac:dyDescent="0.2">
      <c r="A83" s="13" t="s">
        <v>865</v>
      </c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6"/>
      <c r="AN83" s="13"/>
      <c r="AO83" s="13"/>
      <c r="AP83" s="13"/>
      <c r="AQ83" s="13">
        <v>55</v>
      </c>
      <c r="AR83" s="13">
        <v>125</v>
      </c>
      <c r="AS83" s="13">
        <f>25</f>
        <v>25</v>
      </c>
      <c r="AT83" s="13">
        <v>50</v>
      </c>
      <c r="AU83" s="15">
        <f t="shared" si="1"/>
        <v>255</v>
      </c>
      <c r="AV83" s="9">
        <v>150</v>
      </c>
      <c r="AW83" s="11" t="s">
        <v>890</v>
      </c>
      <c r="AX83" s="9"/>
    </row>
    <row r="84" spans="1:50" x14ac:dyDescent="0.2">
      <c r="A84" s="64" t="s">
        <v>837</v>
      </c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64">
        <v>55</v>
      </c>
      <c r="AP84" s="13">
        <v>55</v>
      </c>
      <c r="AQ84" s="13">
        <v>30</v>
      </c>
      <c r="AR84" s="13">
        <v>80</v>
      </c>
      <c r="AS84" s="13">
        <f>15+15</f>
        <v>30</v>
      </c>
      <c r="AT84" s="13"/>
      <c r="AU84" s="15">
        <f t="shared" si="1"/>
        <v>250</v>
      </c>
      <c r="AV84" s="9">
        <v>150</v>
      </c>
      <c r="AW84" s="11" t="s">
        <v>890</v>
      </c>
      <c r="AX84" s="9"/>
    </row>
    <row r="85" spans="1:50" x14ac:dyDescent="0.2">
      <c r="A85" s="13" t="s">
        <v>627</v>
      </c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>
        <v>115</v>
      </c>
      <c r="AD85" s="13"/>
      <c r="AE85" s="13">
        <v>40</v>
      </c>
      <c r="AF85" s="13">
        <v>90</v>
      </c>
      <c r="AG85" s="13"/>
      <c r="AH85" s="13"/>
      <c r="AI85" s="13"/>
      <c r="AJ85" s="13"/>
      <c r="AK85" s="13"/>
      <c r="AL85" s="13"/>
      <c r="AM85" s="16"/>
      <c r="AN85" s="58"/>
      <c r="AO85" s="58"/>
      <c r="AP85" s="58"/>
      <c r="AQ85" s="58"/>
      <c r="AR85" s="58"/>
      <c r="AS85" s="58"/>
      <c r="AT85" s="58"/>
      <c r="AU85" s="15">
        <f t="shared" si="1"/>
        <v>245</v>
      </c>
      <c r="AV85" s="9">
        <v>150</v>
      </c>
      <c r="AW85" s="11" t="s">
        <v>657</v>
      </c>
      <c r="AX85" s="9"/>
    </row>
    <row r="86" spans="1:50" x14ac:dyDescent="0.2">
      <c r="A86" s="13" t="s">
        <v>696</v>
      </c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>
        <v>45</v>
      </c>
      <c r="AH86" s="13"/>
      <c r="AI86" s="13">
        <v>15</v>
      </c>
      <c r="AJ86" s="13"/>
      <c r="AK86" s="13"/>
      <c r="AL86" s="13"/>
      <c r="AM86" s="16"/>
      <c r="AN86" s="13"/>
      <c r="AO86" s="13">
        <v>85</v>
      </c>
      <c r="AP86" s="13">
        <v>15</v>
      </c>
      <c r="AQ86" s="13">
        <v>75</v>
      </c>
      <c r="AR86" s="13"/>
      <c r="AS86" s="13"/>
      <c r="AT86" s="13"/>
      <c r="AU86" s="15">
        <f t="shared" si="1"/>
        <v>235</v>
      </c>
      <c r="AV86" s="9">
        <v>150</v>
      </c>
      <c r="AW86" s="11" t="s">
        <v>863</v>
      </c>
      <c r="AX86" s="9"/>
    </row>
    <row r="87" spans="1:50" x14ac:dyDescent="0.2">
      <c r="A87" s="13" t="s">
        <v>75</v>
      </c>
      <c r="B87" s="14">
        <v>225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>
        <v>0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6"/>
      <c r="AN87" s="13"/>
      <c r="AO87" s="13"/>
      <c r="AP87" s="13"/>
      <c r="AQ87" s="13"/>
      <c r="AR87" s="13"/>
      <c r="AS87" s="13"/>
      <c r="AT87" s="13"/>
      <c r="AU87" s="15">
        <f t="shared" si="1"/>
        <v>225</v>
      </c>
      <c r="AV87" s="9" t="s">
        <v>3</v>
      </c>
      <c r="AW87" s="11" t="s">
        <v>328</v>
      </c>
      <c r="AX87" s="9"/>
    </row>
    <row r="88" spans="1:50" x14ac:dyDescent="0.2">
      <c r="A88" s="13" t="s">
        <v>47</v>
      </c>
      <c r="B88" s="14">
        <v>160</v>
      </c>
      <c r="C88" s="13">
        <v>20</v>
      </c>
      <c r="D88" s="13"/>
      <c r="E88" s="13">
        <v>20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>
        <v>0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6"/>
      <c r="AN88" s="13"/>
      <c r="AO88" s="13"/>
      <c r="AP88" s="13"/>
      <c r="AQ88" s="13"/>
      <c r="AR88" s="13"/>
      <c r="AS88" s="13"/>
      <c r="AT88" s="13"/>
      <c r="AU88" s="15">
        <f t="shared" si="1"/>
        <v>200</v>
      </c>
      <c r="AV88" s="9">
        <v>150</v>
      </c>
      <c r="AW88" s="11" t="s">
        <v>324</v>
      </c>
      <c r="AX88" s="9"/>
    </row>
    <row r="89" spans="1:50" x14ac:dyDescent="0.2">
      <c r="A89" s="13" t="s">
        <v>737</v>
      </c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>
        <v>60</v>
      </c>
      <c r="AL89" s="13"/>
      <c r="AM89" s="16">
        <v>90</v>
      </c>
      <c r="AN89" s="13">
        <v>15</v>
      </c>
      <c r="AO89" s="13">
        <v>30</v>
      </c>
      <c r="AP89" s="13"/>
      <c r="AQ89" s="13"/>
      <c r="AR89" s="13"/>
      <c r="AS89" s="13"/>
      <c r="AT89" s="13"/>
      <c r="AU89" s="15">
        <f t="shared" si="1"/>
        <v>195</v>
      </c>
      <c r="AV89" s="9">
        <v>150</v>
      </c>
      <c r="AW89" s="11" t="s">
        <v>775</v>
      </c>
      <c r="AX89" s="9"/>
    </row>
    <row r="90" spans="1:50" x14ac:dyDescent="0.2">
      <c r="A90" s="13" t="s">
        <v>736</v>
      </c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>
        <v>60</v>
      </c>
      <c r="AL90" s="13"/>
      <c r="AM90" s="16">
        <v>90</v>
      </c>
      <c r="AN90" s="13">
        <v>15</v>
      </c>
      <c r="AO90" s="13">
        <v>30</v>
      </c>
      <c r="AP90" s="13"/>
      <c r="AQ90" s="13"/>
      <c r="AR90" s="13"/>
      <c r="AS90" s="13"/>
      <c r="AT90" s="13"/>
      <c r="AU90" s="15">
        <f t="shared" si="1"/>
        <v>195</v>
      </c>
      <c r="AV90" s="9">
        <v>150</v>
      </c>
      <c r="AW90" s="11" t="s">
        <v>775</v>
      </c>
      <c r="AX90" s="9"/>
    </row>
    <row r="91" spans="1:50" x14ac:dyDescent="0.2">
      <c r="A91" s="13" t="s">
        <v>446</v>
      </c>
      <c r="B91" s="14">
        <v>0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>
        <v>30</v>
      </c>
      <c r="P91" s="13">
        <v>50</v>
      </c>
      <c r="Q91" s="13">
        <v>20</v>
      </c>
      <c r="R91" s="13"/>
      <c r="S91" s="13">
        <v>20</v>
      </c>
      <c r="T91" s="13">
        <f>25+25</f>
        <v>50</v>
      </c>
      <c r="U91" s="13"/>
      <c r="V91" s="13"/>
      <c r="W91" s="13"/>
      <c r="X91" s="13"/>
      <c r="Y91" s="13"/>
      <c r="Z91" s="13"/>
      <c r="AA91" s="13">
        <v>25</v>
      </c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6"/>
      <c r="AN91" s="13"/>
      <c r="AO91" s="13"/>
      <c r="AP91" s="13"/>
      <c r="AQ91" s="13"/>
      <c r="AR91" s="13"/>
      <c r="AS91" s="13"/>
      <c r="AT91" s="13"/>
      <c r="AU91" s="15">
        <f t="shared" si="1"/>
        <v>195</v>
      </c>
      <c r="AV91" s="9">
        <v>150</v>
      </c>
      <c r="AW91" s="11" t="s">
        <v>541</v>
      </c>
      <c r="AX91" s="9"/>
    </row>
    <row r="92" spans="1:50" x14ac:dyDescent="0.2">
      <c r="A92" s="13" t="s">
        <v>357</v>
      </c>
      <c r="B92" s="14">
        <v>0</v>
      </c>
      <c r="C92" s="13"/>
      <c r="D92" s="13"/>
      <c r="E92" s="13"/>
      <c r="F92" s="13"/>
      <c r="G92" s="13"/>
      <c r="H92" s="13"/>
      <c r="I92" s="13"/>
      <c r="J92" s="13"/>
      <c r="K92" s="13">
        <v>100</v>
      </c>
      <c r="L92" s="13">
        <v>50</v>
      </c>
      <c r="M92" s="13">
        <v>40</v>
      </c>
      <c r="N92" s="13">
        <v>0</v>
      </c>
      <c r="O92" s="13"/>
      <c r="P92" s="13"/>
      <c r="Q92" s="13">
        <v>0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6"/>
      <c r="AN92" s="13"/>
      <c r="AO92" s="13"/>
      <c r="AP92" s="13"/>
      <c r="AQ92" s="13"/>
      <c r="AR92" s="13"/>
      <c r="AS92" s="13"/>
      <c r="AT92" s="13"/>
      <c r="AU92" s="15">
        <f t="shared" si="1"/>
        <v>190</v>
      </c>
      <c r="AV92" s="9">
        <v>150</v>
      </c>
      <c r="AW92" s="11" t="s">
        <v>371</v>
      </c>
      <c r="AX92" s="9"/>
    </row>
    <row r="93" spans="1:50" x14ac:dyDescent="0.2">
      <c r="A93" s="13" t="s">
        <v>147</v>
      </c>
      <c r="B93" s="14">
        <v>190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>
        <v>0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6"/>
      <c r="AN93" s="13"/>
      <c r="AO93" s="13"/>
      <c r="AP93" s="13"/>
      <c r="AQ93" s="13"/>
      <c r="AR93" s="13"/>
      <c r="AS93" s="13"/>
      <c r="AT93" s="13"/>
      <c r="AU93" s="15">
        <f t="shared" si="1"/>
        <v>190</v>
      </c>
      <c r="AV93" s="9">
        <v>150</v>
      </c>
      <c r="AW93" s="11" t="s">
        <v>324</v>
      </c>
      <c r="AX93" s="9"/>
    </row>
    <row r="94" spans="1:50" x14ac:dyDescent="0.2">
      <c r="A94" s="13" t="s">
        <v>76</v>
      </c>
      <c r="B94" s="14">
        <v>150</v>
      </c>
      <c r="C94" s="13">
        <v>40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>
        <v>0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6"/>
      <c r="AN94" s="13"/>
      <c r="AO94" s="13"/>
      <c r="AP94" s="13"/>
      <c r="AQ94" s="13"/>
      <c r="AR94" s="13"/>
      <c r="AS94" s="13"/>
      <c r="AT94" s="13"/>
      <c r="AU94" s="15">
        <f t="shared" si="1"/>
        <v>190</v>
      </c>
      <c r="AV94" s="9">
        <v>150</v>
      </c>
      <c r="AW94" s="11" t="s">
        <v>324</v>
      </c>
      <c r="AX94" s="9"/>
    </row>
    <row r="95" spans="1:50" x14ac:dyDescent="0.2">
      <c r="A95" s="13" t="s">
        <v>81</v>
      </c>
      <c r="B95" s="14">
        <v>105</v>
      </c>
      <c r="C95" s="13">
        <v>60</v>
      </c>
      <c r="D95" s="13"/>
      <c r="E95" s="13"/>
      <c r="F95" s="13"/>
      <c r="G95" s="13">
        <v>20</v>
      </c>
      <c r="H95" s="13"/>
      <c r="I95" s="13"/>
      <c r="J95" s="13"/>
      <c r="K95" s="13"/>
      <c r="L95" s="13"/>
      <c r="M95" s="13"/>
      <c r="N95" s="13"/>
      <c r="O95" s="13"/>
      <c r="P95" s="13"/>
      <c r="Q95" s="13">
        <v>0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6"/>
      <c r="AN95" s="13"/>
      <c r="AO95" s="13"/>
      <c r="AP95" s="13"/>
      <c r="AQ95" s="13"/>
      <c r="AR95" s="13"/>
      <c r="AS95" s="13"/>
      <c r="AT95" s="13"/>
      <c r="AU95" s="15">
        <f t="shared" si="1"/>
        <v>185</v>
      </c>
      <c r="AV95" s="9">
        <v>150</v>
      </c>
      <c r="AW95" s="11" t="s">
        <v>325</v>
      </c>
      <c r="AX95" s="9"/>
    </row>
    <row r="96" spans="1:50" x14ac:dyDescent="0.2">
      <c r="A96" s="13" t="s">
        <v>39</v>
      </c>
      <c r="B96" s="14">
        <v>185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>
        <v>0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6"/>
      <c r="AN96" s="13"/>
      <c r="AO96" s="13"/>
      <c r="AP96" s="13"/>
      <c r="AQ96" s="13"/>
      <c r="AR96" s="13"/>
      <c r="AS96" s="13"/>
      <c r="AT96" s="13"/>
      <c r="AU96" s="15">
        <f t="shared" si="1"/>
        <v>185</v>
      </c>
      <c r="AV96" s="9" t="s">
        <v>3</v>
      </c>
      <c r="AW96" s="11" t="s">
        <v>323</v>
      </c>
      <c r="AX96" s="9"/>
    </row>
    <row r="97" spans="1:60" x14ac:dyDescent="0.2">
      <c r="A97" s="13" t="s">
        <v>449</v>
      </c>
      <c r="B97" s="14">
        <v>0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>
        <v>80</v>
      </c>
      <c r="P97" s="13">
        <v>100</v>
      </c>
      <c r="Q97" s="13">
        <v>0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6"/>
      <c r="AN97" s="13"/>
      <c r="AO97" s="13"/>
      <c r="AP97" s="13"/>
      <c r="AQ97" s="13"/>
      <c r="AR97" s="13"/>
      <c r="AS97" s="13"/>
      <c r="AT97" s="13"/>
      <c r="AU97" s="15">
        <f t="shared" si="1"/>
        <v>180</v>
      </c>
      <c r="AV97" s="9">
        <v>150</v>
      </c>
      <c r="AW97" s="11" t="s">
        <v>487</v>
      </c>
      <c r="AX97" s="9"/>
    </row>
    <row r="98" spans="1:60" x14ac:dyDescent="0.2">
      <c r="A98" s="64" t="s">
        <v>835</v>
      </c>
      <c r="B98" s="64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>
        <v>85</v>
      </c>
      <c r="AP98" s="13">
        <v>15</v>
      </c>
      <c r="AQ98" s="13">
        <v>75</v>
      </c>
      <c r="AR98" s="13"/>
      <c r="AS98" s="13"/>
      <c r="AT98" s="13"/>
      <c r="AU98" s="15">
        <f t="shared" si="1"/>
        <v>175</v>
      </c>
      <c r="AV98" s="9">
        <v>150</v>
      </c>
      <c r="AW98" s="11" t="s">
        <v>890</v>
      </c>
      <c r="AX98" s="9"/>
    </row>
    <row r="99" spans="1:60" x14ac:dyDescent="0.2">
      <c r="A99" s="13" t="s">
        <v>781</v>
      </c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6">
        <v>70</v>
      </c>
      <c r="AN99" s="13">
        <v>75</v>
      </c>
      <c r="AO99" s="13"/>
      <c r="AP99" s="13">
        <v>25</v>
      </c>
      <c r="AQ99" s="13"/>
      <c r="AR99" s="13"/>
      <c r="AS99" s="13"/>
      <c r="AT99" s="13"/>
      <c r="AU99" s="15">
        <f t="shared" si="1"/>
        <v>170</v>
      </c>
      <c r="AV99" s="9">
        <v>150</v>
      </c>
      <c r="AW99" s="11" t="s">
        <v>863</v>
      </c>
      <c r="AX99" s="9"/>
    </row>
    <row r="100" spans="1:60" x14ac:dyDescent="0.2">
      <c r="A100" s="13" t="s">
        <v>85</v>
      </c>
      <c r="B100" s="14">
        <v>105</v>
      </c>
      <c r="C100" s="13">
        <v>60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>
        <v>0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6"/>
      <c r="AN100" s="13"/>
      <c r="AO100" s="13"/>
      <c r="AP100" s="13"/>
      <c r="AQ100" s="13"/>
      <c r="AR100" s="13"/>
      <c r="AS100" s="13"/>
      <c r="AT100" s="13"/>
      <c r="AU100" s="15">
        <f t="shared" si="1"/>
        <v>165</v>
      </c>
      <c r="AV100" s="9">
        <v>150</v>
      </c>
      <c r="AW100" s="11" t="s">
        <v>325</v>
      </c>
      <c r="AX100" s="9"/>
      <c r="AY100" s="19"/>
    </row>
    <row r="101" spans="1:60" x14ac:dyDescent="0.2">
      <c r="A101" s="13" t="s">
        <v>79</v>
      </c>
      <c r="B101" s="14">
        <v>90</v>
      </c>
      <c r="C101" s="13">
        <v>40</v>
      </c>
      <c r="D101" s="13"/>
      <c r="E101" s="13">
        <v>10</v>
      </c>
      <c r="F101" s="13"/>
      <c r="G101" s="13">
        <v>20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>
        <v>0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6"/>
      <c r="AN101" s="13"/>
      <c r="AO101" s="13"/>
      <c r="AP101" s="13"/>
      <c r="AQ101" s="13"/>
      <c r="AR101" s="13"/>
      <c r="AS101" s="13"/>
      <c r="AT101" s="13"/>
      <c r="AU101" s="15">
        <f t="shared" si="1"/>
        <v>160</v>
      </c>
      <c r="AV101" s="9">
        <v>150</v>
      </c>
      <c r="AW101" s="11" t="s">
        <v>322</v>
      </c>
      <c r="AX101" s="9"/>
    </row>
    <row r="102" spans="1:60" x14ac:dyDescent="0.2">
      <c r="A102" s="13" t="s">
        <v>358</v>
      </c>
      <c r="B102" s="14">
        <v>0</v>
      </c>
      <c r="C102" s="13"/>
      <c r="D102" s="13"/>
      <c r="E102" s="13"/>
      <c r="F102" s="13"/>
      <c r="G102" s="13"/>
      <c r="H102" s="13"/>
      <c r="I102" s="13"/>
      <c r="J102" s="13"/>
      <c r="K102" s="13">
        <v>120</v>
      </c>
      <c r="L102" s="13">
        <v>25</v>
      </c>
      <c r="M102" s="13"/>
      <c r="N102" s="13"/>
      <c r="O102" s="13"/>
      <c r="P102" s="13"/>
      <c r="Q102" s="13">
        <v>0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6"/>
      <c r="AN102" s="13"/>
      <c r="AO102" s="13"/>
      <c r="AP102" s="13"/>
      <c r="AQ102" s="13"/>
      <c r="AR102" s="13"/>
      <c r="AS102" s="13"/>
      <c r="AT102" s="13"/>
      <c r="AU102" s="15">
        <f t="shared" si="1"/>
        <v>145</v>
      </c>
      <c r="AV102" s="9"/>
      <c r="AW102" s="11"/>
      <c r="AX102" s="9"/>
    </row>
    <row r="103" spans="1:60" x14ac:dyDescent="0.2">
      <c r="A103" s="13" t="s">
        <v>229</v>
      </c>
      <c r="B103" s="14">
        <v>0</v>
      </c>
      <c r="C103" s="13">
        <v>60</v>
      </c>
      <c r="D103" s="13"/>
      <c r="E103" s="13">
        <v>80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>
        <v>0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6"/>
      <c r="AN103" s="13"/>
      <c r="AO103" s="13"/>
      <c r="AP103" s="13"/>
      <c r="AQ103" s="13"/>
      <c r="AR103" s="13"/>
      <c r="AS103" s="13"/>
      <c r="AT103" s="13"/>
      <c r="AU103" s="15">
        <f t="shared" si="1"/>
        <v>140</v>
      </c>
      <c r="AV103" s="9"/>
      <c r="AW103" s="11"/>
      <c r="AX103" s="9"/>
    </row>
    <row r="104" spans="1:60" x14ac:dyDescent="0.2">
      <c r="A104" s="13" t="s">
        <v>48</v>
      </c>
      <c r="B104" s="14">
        <v>120</v>
      </c>
      <c r="C104" s="13">
        <v>20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>
        <v>0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6"/>
      <c r="AN104" s="13"/>
      <c r="AO104" s="13"/>
      <c r="AP104" s="13"/>
      <c r="AQ104" s="13"/>
      <c r="AR104" s="13"/>
      <c r="AS104" s="13"/>
      <c r="AT104" s="13"/>
      <c r="AU104" s="15">
        <f t="shared" si="1"/>
        <v>140</v>
      </c>
      <c r="AV104" s="9"/>
      <c r="AW104" s="11"/>
      <c r="AX104" s="9"/>
      <c r="AY104" s="19"/>
    </row>
    <row r="105" spans="1:60" x14ac:dyDescent="0.2">
      <c r="A105" s="13" t="s">
        <v>735</v>
      </c>
      <c r="B105" s="9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>
        <v>30</v>
      </c>
      <c r="AL105" s="13"/>
      <c r="AM105" s="16">
        <v>35</v>
      </c>
      <c r="AN105" s="13"/>
      <c r="AO105" s="13">
        <v>45</v>
      </c>
      <c r="AP105" s="13">
        <v>15</v>
      </c>
      <c r="AQ105" s="13">
        <v>15</v>
      </c>
      <c r="AR105" s="13"/>
      <c r="AS105" s="13"/>
      <c r="AT105" s="13"/>
      <c r="AU105" s="15">
        <f t="shared" si="1"/>
        <v>140</v>
      </c>
      <c r="AV105" s="9"/>
      <c r="AW105" s="11"/>
      <c r="AX105" s="9"/>
    </row>
    <row r="106" spans="1:60" x14ac:dyDescent="0.2">
      <c r="A106" s="13" t="s">
        <v>458</v>
      </c>
      <c r="B106" s="14">
        <v>0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>
        <v>60</v>
      </c>
      <c r="P106" s="13"/>
      <c r="Q106" s="13">
        <v>0</v>
      </c>
      <c r="R106" s="13"/>
      <c r="S106" s="13">
        <f>20+20</f>
        <v>40</v>
      </c>
      <c r="T106" s="13"/>
      <c r="U106" s="13">
        <v>35</v>
      </c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6"/>
      <c r="AN106" s="13"/>
      <c r="AO106" s="13"/>
      <c r="AP106" s="13"/>
      <c r="AQ106" s="13"/>
      <c r="AR106" s="13"/>
      <c r="AS106" s="13"/>
      <c r="AT106" s="13"/>
      <c r="AU106" s="15">
        <f t="shared" si="1"/>
        <v>135</v>
      </c>
      <c r="AV106" s="9"/>
      <c r="AW106" s="11"/>
      <c r="AX106" s="9"/>
    </row>
    <row r="107" spans="1:60" x14ac:dyDescent="0.2">
      <c r="A107" s="13" t="s">
        <v>582</v>
      </c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>
        <f>20+10</f>
        <v>30</v>
      </c>
      <c r="Z107" s="13"/>
      <c r="AA107" s="13">
        <v>50</v>
      </c>
      <c r="AB107" s="13"/>
      <c r="AC107" s="13"/>
      <c r="AD107" s="13"/>
      <c r="AE107" s="13">
        <v>45</v>
      </c>
      <c r="AF107" s="13"/>
      <c r="AG107" s="13"/>
      <c r="AH107" s="13"/>
      <c r="AI107" s="13"/>
      <c r="AJ107" s="13"/>
      <c r="AK107" s="13"/>
      <c r="AL107" s="13"/>
      <c r="AM107" s="16"/>
      <c r="AN107" s="13"/>
      <c r="AO107" s="13"/>
      <c r="AP107" s="13"/>
      <c r="AQ107" s="13"/>
      <c r="AR107" s="13"/>
      <c r="AS107" s="13"/>
      <c r="AT107" s="13"/>
      <c r="AU107" s="15">
        <f t="shared" si="1"/>
        <v>125</v>
      </c>
      <c r="AV107" s="9"/>
      <c r="AW107" s="11"/>
      <c r="AX107" s="9"/>
      <c r="BA107" s="19"/>
      <c r="BB107" s="19"/>
      <c r="BC107" s="19"/>
      <c r="BD107" s="19"/>
      <c r="BE107" s="19"/>
      <c r="BF107" s="19"/>
      <c r="BG107" s="19"/>
      <c r="BH107" s="19"/>
    </row>
    <row r="108" spans="1:60" x14ac:dyDescent="0.2">
      <c r="A108" s="64" t="s">
        <v>839</v>
      </c>
      <c r="B108" s="9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64">
        <v>30</v>
      </c>
      <c r="AP108" s="13"/>
      <c r="AQ108" s="13">
        <v>30</v>
      </c>
      <c r="AR108" s="13">
        <v>65</v>
      </c>
      <c r="AS108" s="13"/>
      <c r="AT108" s="13"/>
      <c r="AU108" s="15">
        <f t="shared" si="1"/>
        <v>125</v>
      </c>
      <c r="AV108" s="9"/>
      <c r="AW108" s="11"/>
      <c r="AX108" s="9"/>
    </row>
    <row r="109" spans="1:60" x14ac:dyDescent="0.2">
      <c r="A109" s="13" t="s">
        <v>466</v>
      </c>
      <c r="B109" s="14">
        <v>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>
        <v>20</v>
      </c>
      <c r="P109" s="13">
        <v>100</v>
      </c>
      <c r="Q109" s="13">
        <v>0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6"/>
      <c r="AN109" s="13"/>
      <c r="AO109" s="13"/>
      <c r="AP109" s="13"/>
      <c r="AQ109" s="13"/>
      <c r="AR109" s="13"/>
      <c r="AS109" s="13"/>
      <c r="AT109" s="13"/>
      <c r="AU109" s="15">
        <f t="shared" si="1"/>
        <v>120</v>
      </c>
      <c r="AV109" s="9"/>
      <c r="AW109" s="11"/>
      <c r="AX109" s="9"/>
    </row>
    <row r="110" spans="1:60" x14ac:dyDescent="0.2">
      <c r="A110" s="13" t="s">
        <v>786</v>
      </c>
      <c r="B110" s="9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6">
        <v>50</v>
      </c>
      <c r="AN110" s="13">
        <v>35</v>
      </c>
      <c r="AO110" s="13">
        <v>35</v>
      </c>
      <c r="AP110" s="13"/>
      <c r="AQ110" s="13"/>
      <c r="AR110" s="13"/>
      <c r="AS110" s="13"/>
      <c r="AT110" s="13"/>
      <c r="AU110" s="15">
        <f t="shared" si="1"/>
        <v>120</v>
      </c>
      <c r="AV110" s="9"/>
      <c r="AW110" s="11"/>
      <c r="AX110" s="9"/>
    </row>
    <row r="111" spans="1:60" x14ac:dyDescent="0.2">
      <c r="A111" s="13" t="s">
        <v>228</v>
      </c>
      <c r="B111" s="14">
        <v>0</v>
      </c>
      <c r="C111" s="13">
        <v>40</v>
      </c>
      <c r="D111" s="13"/>
      <c r="E111" s="13">
        <v>80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>
        <v>0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6"/>
      <c r="AN111" s="13"/>
      <c r="AO111" s="13"/>
      <c r="AP111" s="13"/>
      <c r="AQ111" s="13"/>
      <c r="AR111" s="13"/>
      <c r="AS111" s="13"/>
      <c r="AT111" s="13"/>
      <c r="AU111" s="15">
        <f t="shared" si="1"/>
        <v>120</v>
      </c>
      <c r="AV111" s="9"/>
      <c r="AW111" s="11"/>
      <c r="AX111" s="9"/>
    </row>
    <row r="112" spans="1:60" x14ac:dyDescent="0.2">
      <c r="A112" s="13" t="s">
        <v>654</v>
      </c>
      <c r="B112" s="9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>
        <v>75</v>
      </c>
      <c r="AF112" s="13"/>
      <c r="AG112" s="13"/>
      <c r="AH112" s="13"/>
      <c r="AI112" s="13">
        <v>40</v>
      </c>
      <c r="AJ112" s="13"/>
      <c r="AK112" s="13"/>
      <c r="AL112" s="13"/>
      <c r="AM112" s="16"/>
      <c r="AN112" s="13"/>
      <c r="AO112" s="13"/>
      <c r="AP112" s="13"/>
      <c r="AQ112" s="13"/>
      <c r="AR112" s="13"/>
      <c r="AS112" s="13"/>
      <c r="AT112" s="13"/>
      <c r="AU112" s="15">
        <f t="shared" si="1"/>
        <v>115</v>
      </c>
      <c r="AV112" s="9"/>
      <c r="AW112" s="11"/>
      <c r="AX112" s="9"/>
    </row>
    <row r="113" spans="1:60" x14ac:dyDescent="0.2">
      <c r="A113" s="13" t="s">
        <v>148</v>
      </c>
      <c r="B113" s="14">
        <v>110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>
        <v>0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6"/>
      <c r="AN113" s="13"/>
      <c r="AO113" s="13"/>
      <c r="AP113" s="13"/>
      <c r="AQ113" s="13"/>
      <c r="AR113" s="13"/>
      <c r="AS113" s="13"/>
      <c r="AT113" s="13"/>
      <c r="AU113" s="15">
        <f t="shared" si="1"/>
        <v>110</v>
      </c>
      <c r="AV113" s="9"/>
      <c r="AW113" s="11"/>
      <c r="AX113" s="9"/>
    </row>
    <row r="114" spans="1:60" x14ac:dyDescent="0.2">
      <c r="A114" s="13" t="s">
        <v>336</v>
      </c>
      <c r="B114" s="14">
        <v>30</v>
      </c>
      <c r="C114" s="13">
        <v>20</v>
      </c>
      <c r="D114" s="13"/>
      <c r="E114" s="13"/>
      <c r="F114" s="13"/>
      <c r="G114" s="13"/>
      <c r="H114" s="13"/>
      <c r="I114" s="13">
        <v>40</v>
      </c>
      <c r="J114" s="13"/>
      <c r="K114" s="13">
        <v>20</v>
      </c>
      <c r="L114" s="13"/>
      <c r="M114" s="13"/>
      <c r="N114" s="13"/>
      <c r="O114" s="13"/>
      <c r="P114" s="13"/>
      <c r="Q114" s="13">
        <v>0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6"/>
      <c r="AN114" s="13"/>
      <c r="AO114" s="13"/>
      <c r="AP114" s="13"/>
      <c r="AQ114" s="13"/>
      <c r="AR114" s="13"/>
      <c r="AS114" s="13"/>
      <c r="AT114" s="13"/>
      <c r="AU114" s="15">
        <f t="shared" si="1"/>
        <v>110</v>
      </c>
      <c r="AV114" s="9"/>
      <c r="AW114" s="11"/>
      <c r="AX114" s="9"/>
    </row>
    <row r="115" spans="1:60" x14ac:dyDescent="0.2">
      <c r="A115" s="13" t="s">
        <v>35</v>
      </c>
      <c r="B115" s="14">
        <v>110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>
        <v>0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6"/>
      <c r="AN115" s="13"/>
      <c r="AO115" s="13"/>
      <c r="AP115" s="13"/>
      <c r="AQ115" s="13"/>
      <c r="AR115" s="13"/>
      <c r="AS115" s="13"/>
      <c r="AT115" s="13"/>
      <c r="AU115" s="15">
        <f t="shared" si="1"/>
        <v>110</v>
      </c>
      <c r="AV115" s="9"/>
      <c r="AW115" s="11"/>
      <c r="AX115" s="9"/>
    </row>
    <row r="116" spans="1:60" x14ac:dyDescent="0.2">
      <c r="A116" s="13" t="s">
        <v>586</v>
      </c>
      <c r="B116" s="14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>
        <v>20</v>
      </c>
      <c r="Z116" s="13">
        <v>50</v>
      </c>
      <c r="AA116" s="13"/>
      <c r="AB116" s="13"/>
      <c r="AC116" s="13"/>
      <c r="AD116" s="13"/>
      <c r="AE116" s="13"/>
      <c r="AF116" s="13"/>
      <c r="AG116" s="13">
        <v>40</v>
      </c>
      <c r="AH116" s="13"/>
      <c r="AI116" s="13"/>
      <c r="AJ116" s="13"/>
      <c r="AK116" s="13"/>
      <c r="AL116" s="13"/>
      <c r="AM116" s="16"/>
      <c r="AN116" s="13"/>
      <c r="AO116" s="13"/>
      <c r="AP116" s="13"/>
      <c r="AQ116" s="13"/>
      <c r="AR116" s="13"/>
      <c r="AS116" s="13"/>
      <c r="AT116" s="13"/>
      <c r="AU116" s="15">
        <f t="shared" si="1"/>
        <v>110</v>
      </c>
      <c r="AV116" s="9"/>
      <c r="AW116" s="11"/>
      <c r="AX116" s="9"/>
    </row>
    <row r="117" spans="1:60" x14ac:dyDescent="0.2">
      <c r="A117" s="13" t="s">
        <v>154</v>
      </c>
      <c r="B117" s="14">
        <v>45</v>
      </c>
      <c r="C117" s="13">
        <v>40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>
        <v>20</v>
      </c>
      <c r="P117" s="13"/>
      <c r="Q117" s="13">
        <v>0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6"/>
      <c r="AN117" s="13"/>
      <c r="AO117" s="13"/>
      <c r="AP117" s="13"/>
      <c r="AQ117" s="13"/>
      <c r="AR117" s="13"/>
      <c r="AS117" s="13"/>
      <c r="AT117" s="13"/>
      <c r="AU117" s="15">
        <f t="shared" si="1"/>
        <v>105</v>
      </c>
      <c r="AV117" s="9"/>
      <c r="AW117" s="11"/>
      <c r="AX117" s="9"/>
    </row>
    <row r="118" spans="1:60" x14ac:dyDescent="0.2">
      <c r="A118" s="13" t="s">
        <v>155</v>
      </c>
      <c r="B118" s="14">
        <v>45</v>
      </c>
      <c r="C118" s="13">
        <v>60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>
        <v>0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6"/>
      <c r="AN118" s="13"/>
      <c r="AO118" s="13"/>
      <c r="AP118" s="13"/>
      <c r="AQ118" s="13"/>
      <c r="AR118" s="13"/>
      <c r="AS118" s="13"/>
      <c r="AT118" s="13"/>
      <c r="AU118" s="15">
        <f t="shared" si="1"/>
        <v>105</v>
      </c>
      <c r="AV118" s="9"/>
      <c r="AW118" s="11"/>
      <c r="AX118" s="9"/>
    </row>
    <row r="119" spans="1:60" x14ac:dyDescent="0.2">
      <c r="A119" s="64" t="s">
        <v>836</v>
      </c>
      <c r="B119" s="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>
        <v>60</v>
      </c>
      <c r="AP119" s="13">
        <v>15</v>
      </c>
      <c r="AQ119" s="13">
        <v>30</v>
      </c>
      <c r="AR119" s="13"/>
      <c r="AS119" s="13"/>
      <c r="AT119" s="13"/>
      <c r="AU119" s="15">
        <f t="shared" si="1"/>
        <v>105</v>
      </c>
      <c r="AV119" s="9"/>
      <c r="AW119" s="11"/>
      <c r="AX119" s="9"/>
    </row>
    <row r="120" spans="1:60" x14ac:dyDescent="0.2">
      <c r="A120" s="13" t="s">
        <v>157</v>
      </c>
      <c r="B120" s="14">
        <v>15</v>
      </c>
      <c r="C120" s="13">
        <v>10</v>
      </c>
      <c r="D120" s="13"/>
      <c r="E120" s="13"/>
      <c r="F120" s="13"/>
      <c r="G120" s="13"/>
      <c r="H120" s="13"/>
      <c r="I120" s="13"/>
      <c r="J120" s="13"/>
      <c r="K120" s="13">
        <v>80</v>
      </c>
      <c r="L120" s="13"/>
      <c r="M120" s="13"/>
      <c r="N120" s="13"/>
      <c r="O120" s="13"/>
      <c r="P120" s="13"/>
      <c r="Q120" s="13">
        <v>0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6"/>
      <c r="AN120" s="13"/>
      <c r="AO120" s="13"/>
      <c r="AP120" s="13"/>
      <c r="AQ120" s="13"/>
      <c r="AR120" s="13"/>
      <c r="AS120" s="13"/>
      <c r="AT120" s="13"/>
      <c r="AU120" s="15">
        <f t="shared" si="1"/>
        <v>105</v>
      </c>
      <c r="AV120" s="9"/>
      <c r="AW120" s="11"/>
      <c r="AX120" s="9"/>
    </row>
    <row r="121" spans="1:60" x14ac:dyDescent="0.2">
      <c r="A121" s="13" t="s">
        <v>246</v>
      </c>
      <c r="B121" s="14">
        <v>0</v>
      </c>
      <c r="C121" s="13"/>
      <c r="D121" s="13"/>
      <c r="E121" s="13"/>
      <c r="F121" s="13"/>
      <c r="G121" s="13">
        <v>40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>
        <v>50</v>
      </c>
      <c r="R121" s="13"/>
      <c r="S121" s="13"/>
      <c r="T121" s="13">
        <v>15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6"/>
      <c r="AN121" s="13"/>
      <c r="AO121" s="13"/>
      <c r="AP121" s="13"/>
      <c r="AQ121" s="13"/>
      <c r="AR121" s="13"/>
      <c r="AS121" s="13"/>
      <c r="AT121" s="13"/>
      <c r="AU121" s="15">
        <f t="shared" si="1"/>
        <v>105</v>
      </c>
      <c r="AV121" s="9"/>
      <c r="AW121" s="11"/>
      <c r="AX121" s="9"/>
    </row>
    <row r="122" spans="1:60" x14ac:dyDescent="0.2">
      <c r="A122" s="13" t="s">
        <v>227</v>
      </c>
      <c r="B122" s="14">
        <v>0</v>
      </c>
      <c r="C122" s="13">
        <v>80</v>
      </c>
      <c r="D122" s="13">
        <v>25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>
        <v>0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6"/>
      <c r="AN122" s="13"/>
      <c r="AO122" s="13"/>
      <c r="AP122" s="13"/>
      <c r="AQ122" s="13"/>
      <c r="AR122" s="13"/>
      <c r="AS122" s="13"/>
      <c r="AT122" s="13"/>
      <c r="AU122" s="15">
        <f t="shared" si="1"/>
        <v>105</v>
      </c>
      <c r="AV122" s="9"/>
      <c r="AW122" s="11"/>
      <c r="AX122" s="9"/>
    </row>
    <row r="123" spans="1:60" x14ac:dyDescent="0.2">
      <c r="A123" s="13" t="s">
        <v>650</v>
      </c>
      <c r="B123" s="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>
        <v>42</v>
      </c>
      <c r="AF123" s="13"/>
      <c r="AG123" s="13">
        <v>30</v>
      </c>
      <c r="AH123" s="13"/>
      <c r="AI123" s="13">
        <v>15</v>
      </c>
      <c r="AJ123" s="13"/>
      <c r="AK123" s="13">
        <v>15</v>
      </c>
      <c r="AL123" s="13"/>
      <c r="AM123" s="16"/>
      <c r="AN123" s="13"/>
      <c r="AO123" s="13"/>
      <c r="AP123" s="13"/>
      <c r="AQ123" s="13"/>
      <c r="AR123" s="13"/>
      <c r="AS123" s="13"/>
      <c r="AT123" s="13"/>
      <c r="AU123" s="15">
        <f t="shared" si="1"/>
        <v>102</v>
      </c>
      <c r="AV123" s="9"/>
      <c r="AW123" s="11"/>
      <c r="AX123" s="9"/>
    </row>
    <row r="124" spans="1:60" x14ac:dyDescent="0.2">
      <c r="A124" s="13" t="s">
        <v>235</v>
      </c>
      <c r="B124" s="14">
        <v>0</v>
      </c>
      <c r="C124" s="13"/>
      <c r="D124" s="13"/>
      <c r="E124" s="13">
        <v>60</v>
      </c>
      <c r="F124" s="13"/>
      <c r="G124" s="13">
        <v>20</v>
      </c>
      <c r="H124" s="13"/>
      <c r="I124" s="13">
        <v>20</v>
      </c>
      <c r="J124" s="13"/>
      <c r="K124" s="13"/>
      <c r="L124" s="13"/>
      <c r="M124" s="13">
        <v>0</v>
      </c>
      <c r="N124" s="13">
        <v>0</v>
      </c>
      <c r="O124" s="13"/>
      <c r="P124" s="13"/>
      <c r="Q124" s="13">
        <v>0</v>
      </c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6"/>
      <c r="AN124" s="13"/>
      <c r="AO124" s="13"/>
      <c r="AP124" s="13"/>
      <c r="AQ124" s="13"/>
      <c r="AR124" s="13"/>
      <c r="AS124" s="13"/>
      <c r="AT124" s="13"/>
      <c r="AU124" s="15">
        <f t="shared" si="1"/>
        <v>100</v>
      </c>
      <c r="AV124" s="9"/>
      <c r="AW124" s="11"/>
      <c r="AX124" s="9"/>
    </row>
    <row r="125" spans="1:60" x14ac:dyDescent="0.2">
      <c r="A125" s="13" t="s">
        <v>470</v>
      </c>
      <c r="B125" s="14">
        <v>0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>
        <v>100</v>
      </c>
      <c r="P125" s="13"/>
      <c r="Q125" s="13">
        <v>0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6"/>
      <c r="AN125" s="13"/>
      <c r="AO125" s="13"/>
      <c r="AP125" s="13"/>
      <c r="AQ125" s="13"/>
      <c r="AR125" s="13"/>
      <c r="AS125" s="13"/>
      <c r="AT125" s="13"/>
      <c r="AU125" s="15">
        <f t="shared" si="1"/>
        <v>100</v>
      </c>
      <c r="AV125" s="9"/>
      <c r="AW125" s="11"/>
      <c r="AX125" s="9"/>
    </row>
    <row r="126" spans="1:60" x14ac:dyDescent="0.2">
      <c r="A126" s="13" t="s">
        <v>402</v>
      </c>
      <c r="B126" s="14">
        <v>0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>
        <v>100</v>
      </c>
      <c r="N126" s="13">
        <v>0</v>
      </c>
      <c r="O126" s="13"/>
      <c r="P126" s="13"/>
      <c r="Q126" s="13">
        <v>0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6"/>
      <c r="AN126" s="13"/>
      <c r="AO126" s="13"/>
      <c r="AP126" s="13"/>
      <c r="AQ126" s="13"/>
      <c r="AR126" s="13"/>
      <c r="AS126" s="13"/>
      <c r="AT126" s="13"/>
      <c r="AU126" s="15">
        <f t="shared" si="1"/>
        <v>100</v>
      </c>
      <c r="AV126" s="9"/>
      <c r="AW126" s="11"/>
      <c r="AX126" s="9"/>
      <c r="BA126" s="19"/>
      <c r="BB126" s="19"/>
      <c r="BC126" s="19"/>
      <c r="BD126" s="19"/>
      <c r="BE126" s="19"/>
      <c r="BF126" s="19"/>
      <c r="BG126" s="19"/>
      <c r="BH126" s="19"/>
    </row>
    <row r="127" spans="1:60" x14ac:dyDescent="0.2">
      <c r="A127" s="13" t="s">
        <v>230</v>
      </c>
      <c r="B127" s="14">
        <v>0</v>
      </c>
      <c r="C127" s="13">
        <v>20</v>
      </c>
      <c r="D127" s="13"/>
      <c r="E127" s="13">
        <v>20</v>
      </c>
      <c r="F127" s="13"/>
      <c r="G127" s="13">
        <v>40</v>
      </c>
      <c r="H127" s="13"/>
      <c r="I127" s="13">
        <v>20</v>
      </c>
      <c r="J127" s="13"/>
      <c r="K127" s="13"/>
      <c r="L127" s="13"/>
      <c r="M127" s="13"/>
      <c r="N127" s="13"/>
      <c r="O127" s="13"/>
      <c r="P127" s="13"/>
      <c r="Q127" s="13">
        <v>0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6"/>
      <c r="AN127" s="13"/>
      <c r="AO127" s="13"/>
      <c r="AP127" s="13"/>
      <c r="AQ127" s="13"/>
      <c r="AR127" s="13"/>
      <c r="AS127" s="13"/>
      <c r="AT127" s="13"/>
      <c r="AU127" s="15">
        <f t="shared" si="1"/>
        <v>100</v>
      </c>
      <c r="AV127" s="9"/>
      <c r="AW127" s="11"/>
      <c r="AX127" s="9"/>
      <c r="BA127" s="19"/>
      <c r="BB127" s="19"/>
      <c r="BC127" s="19"/>
      <c r="BD127" s="19"/>
      <c r="BE127" s="19"/>
      <c r="BF127" s="19"/>
      <c r="BG127" s="19"/>
      <c r="BH127" s="19"/>
    </row>
    <row r="128" spans="1:60" x14ac:dyDescent="0.2">
      <c r="A128" s="13" t="s">
        <v>92</v>
      </c>
      <c r="B128" s="14">
        <v>15</v>
      </c>
      <c r="C128" s="13"/>
      <c r="D128" s="13"/>
      <c r="E128" s="13">
        <v>20</v>
      </c>
      <c r="F128" s="13"/>
      <c r="G128" s="13">
        <v>10</v>
      </c>
      <c r="H128" s="13"/>
      <c r="I128" s="13">
        <v>40</v>
      </c>
      <c r="J128" s="13"/>
      <c r="K128" s="13">
        <v>10</v>
      </c>
      <c r="L128" s="13"/>
      <c r="M128" s="13"/>
      <c r="N128" s="13"/>
      <c r="O128" s="13"/>
      <c r="P128" s="13"/>
      <c r="Q128" s="13">
        <v>0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6"/>
      <c r="AN128" s="13"/>
      <c r="AO128" s="13"/>
      <c r="AP128" s="13"/>
      <c r="AQ128" s="13"/>
      <c r="AR128" s="13"/>
      <c r="AS128" s="13"/>
      <c r="AT128" s="13"/>
      <c r="AU128" s="15">
        <f t="shared" si="1"/>
        <v>95</v>
      </c>
      <c r="AV128" s="9"/>
      <c r="AW128" s="11"/>
      <c r="AX128" s="9"/>
    </row>
    <row r="129" spans="1:60" x14ac:dyDescent="0.2">
      <c r="A129" s="13" t="s">
        <v>356</v>
      </c>
      <c r="B129" s="14">
        <v>0</v>
      </c>
      <c r="C129" s="13"/>
      <c r="D129" s="13"/>
      <c r="E129" s="13"/>
      <c r="F129" s="13"/>
      <c r="G129" s="13"/>
      <c r="H129" s="13"/>
      <c r="I129" s="13"/>
      <c r="J129" s="13"/>
      <c r="K129" s="13">
        <v>90</v>
      </c>
      <c r="L129" s="13"/>
      <c r="M129" s="13"/>
      <c r="N129" s="13"/>
      <c r="O129" s="13"/>
      <c r="P129" s="13"/>
      <c r="Q129" s="13">
        <v>0</v>
      </c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6"/>
      <c r="AN129" s="13"/>
      <c r="AO129" s="13"/>
      <c r="AP129" s="13"/>
      <c r="AQ129" s="13"/>
      <c r="AR129" s="13"/>
      <c r="AS129" s="13"/>
      <c r="AT129" s="13"/>
      <c r="AU129" s="15">
        <f t="shared" si="1"/>
        <v>90</v>
      </c>
      <c r="AV129" s="9"/>
      <c r="AW129" s="11"/>
      <c r="AX129" s="9"/>
    </row>
    <row r="130" spans="1:60" x14ac:dyDescent="0.2">
      <c r="A130" s="13" t="s">
        <v>237</v>
      </c>
      <c r="B130" s="14">
        <v>0</v>
      </c>
      <c r="C130" s="13"/>
      <c r="D130" s="13"/>
      <c r="E130" s="13">
        <v>40</v>
      </c>
      <c r="F130" s="13"/>
      <c r="G130" s="13"/>
      <c r="H130" s="13">
        <v>50</v>
      </c>
      <c r="I130" s="13"/>
      <c r="J130" s="13"/>
      <c r="K130" s="13"/>
      <c r="L130" s="13"/>
      <c r="M130" s="13"/>
      <c r="N130" s="13"/>
      <c r="O130" s="13"/>
      <c r="P130" s="13"/>
      <c r="Q130" s="13">
        <v>0</v>
      </c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6"/>
      <c r="AN130" s="13"/>
      <c r="AO130" s="13"/>
      <c r="AP130" s="13"/>
      <c r="AQ130" s="13"/>
      <c r="AR130" s="13"/>
      <c r="AS130" s="13"/>
      <c r="AT130" s="13"/>
      <c r="AU130" s="15">
        <f t="shared" ref="AU130:AU193" si="2">SUM(B130:AT130)</f>
        <v>90</v>
      </c>
      <c r="AV130" s="9"/>
      <c r="AW130" s="11"/>
      <c r="AX130" s="9"/>
    </row>
    <row r="131" spans="1:60" x14ac:dyDescent="0.2">
      <c r="A131" s="13" t="s">
        <v>238</v>
      </c>
      <c r="B131" s="14">
        <v>0</v>
      </c>
      <c r="C131" s="13"/>
      <c r="D131" s="13"/>
      <c r="E131" s="13">
        <v>40</v>
      </c>
      <c r="F131" s="13"/>
      <c r="G131" s="13">
        <v>30</v>
      </c>
      <c r="H131" s="13"/>
      <c r="I131" s="13">
        <v>20</v>
      </c>
      <c r="J131" s="13"/>
      <c r="K131" s="13"/>
      <c r="L131" s="13"/>
      <c r="M131" s="13"/>
      <c r="N131" s="13"/>
      <c r="O131" s="13"/>
      <c r="P131" s="13"/>
      <c r="Q131" s="13">
        <v>0</v>
      </c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6"/>
      <c r="AN131" s="13"/>
      <c r="AO131" s="13"/>
      <c r="AP131" s="13"/>
      <c r="AQ131" s="13"/>
      <c r="AR131" s="13"/>
      <c r="AS131" s="13"/>
      <c r="AT131" s="13"/>
      <c r="AU131" s="15">
        <f t="shared" si="2"/>
        <v>90</v>
      </c>
      <c r="AV131" s="9"/>
      <c r="AW131" s="11"/>
      <c r="AX131" s="9"/>
    </row>
    <row r="132" spans="1:60" x14ac:dyDescent="0.2">
      <c r="A132" s="64" t="s">
        <v>838</v>
      </c>
      <c r="B132" s="9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64">
        <v>45</v>
      </c>
      <c r="AP132" s="13">
        <v>15</v>
      </c>
      <c r="AQ132" s="13">
        <v>30</v>
      </c>
      <c r="AR132" s="13"/>
      <c r="AS132" s="13"/>
      <c r="AT132" s="13"/>
      <c r="AU132" s="15">
        <f t="shared" si="2"/>
        <v>90</v>
      </c>
      <c r="AV132" s="9"/>
      <c r="AW132" s="11"/>
      <c r="AX132" s="9"/>
    </row>
    <row r="133" spans="1:60" x14ac:dyDescent="0.2">
      <c r="A133" s="13" t="s">
        <v>648</v>
      </c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>
        <v>12</v>
      </c>
      <c r="AF133" s="13"/>
      <c r="AG133" s="13">
        <f>20+15</f>
        <v>35</v>
      </c>
      <c r="AH133" s="13">
        <v>25</v>
      </c>
      <c r="AI133" s="13"/>
      <c r="AJ133" s="13"/>
      <c r="AK133" s="13"/>
      <c r="AL133" s="13"/>
      <c r="AM133" s="16"/>
      <c r="AN133" s="58"/>
      <c r="AO133" s="58"/>
      <c r="AP133" s="58"/>
      <c r="AQ133" s="13">
        <v>15</v>
      </c>
      <c r="AR133" s="58"/>
      <c r="AS133" s="58"/>
      <c r="AT133" s="58"/>
      <c r="AU133" s="15">
        <f t="shared" si="2"/>
        <v>87</v>
      </c>
      <c r="AV133" s="9"/>
      <c r="AW133" s="11"/>
      <c r="AX133" s="9"/>
    </row>
    <row r="134" spans="1:60" x14ac:dyDescent="0.2">
      <c r="A134" s="13" t="s">
        <v>359</v>
      </c>
      <c r="B134" s="14">
        <v>0</v>
      </c>
      <c r="C134" s="13"/>
      <c r="D134" s="13"/>
      <c r="E134" s="13"/>
      <c r="F134" s="13"/>
      <c r="G134" s="13"/>
      <c r="H134" s="13"/>
      <c r="I134" s="13"/>
      <c r="J134" s="13"/>
      <c r="K134" s="13">
        <v>30</v>
      </c>
      <c r="L134" s="13">
        <v>50</v>
      </c>
      <c r="M134" s="13"/>
      <c r="N134" s="13"/>
      <c r="O134" s="13"/>
      <c r="P134" s="13"/>
      <c r="Q134" s="13">
        <v>0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6"/>
      <c r="AN134" s="13"/>
      <c r="AO134" s="13"/>
      <c r="AP134" s="13"/>
      <c r="AQ134" s="13"/>
      <c r="AR134" s="13"/>
      <c r="AS134" s="13"/>
      <c r="AT134" s="13"/>
      <c r="AU134" s="15">
        <f t="shared" si="2"/>
        <v>80</v>
      </c>
      <c r="AV134" s="9"/>
      <c r="AW134" s="11"/>
      <c r="AX134" s="9"/>
    </row>
    <row r="135" spans="1:60" x14ac:dyDescent="0.2">
      <c r="A135" s="13" t="s">
        <v>565</v>
      </c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>
        <v>40</v>
      </c>
      <c r="X135" s="13"/>
      <c r="Y135" s="13"/>
      <c r="Z135" s="13">
        <v>40</v>
      </c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6"/>
      <c r="AN135" s="13"/>
      <c r="AO135" s="13"/>
      <c r="AP135" s="13"/>
      <c r="AQ135" s="13"/>
      <c r="AR135" s="13"/>
      <c r="AS135" s="13"/>
      <c r="AT135" s="13"/>
      <c r="AU135" s="15">
        <f t="shared" si="2"/>
        <v>80</v>
      </c>
      <c r="AV135" s="9"/>
      <c r="AW135" s="11"/>
      <c r="AX135" s="9"/>
    </row>
    <row r="136" spans="1:60" x14ac:dyDescent="0.2">
      <c r="A136" s="13" t="s">
        <v>528</v>
      </c>
      <c r="B136" s="14">
        <v>0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>
        <v>40</v>
      </c>
      <c r="P136" s="13"/>
      <c r="Q136" s="13">
        <v>20</v>
      </c>
      <c r="R136" s="13"/>
      <c r="S136" s="13">
        <v>20</v>
      </c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6"/>
      <c r="AN136" s="13"/>
      <c r="AO136" s="13"/>
      <c r="AP136" s="13"/>
      <c r="AQ136" s="13"/>
      <c r="AR136" s="13"/>
      <c r="AS136" s="13"/>
      <c r="AT136" s="13"/>
      <c r="AU136" s="15">
        <f t="shared" si="2"/>
        <v>80</v>
      </c>
      <c r="AV136" s="9"/>
      <c r="AW136" s="11"/>
      <c r="AX136" s="9"/>
    </row>
    <row r="137" spans="1:60" x14ac:dyDescent="0.2">
      <c r="A137" s="13" t="s">
        <v>579</v>
      </c>
      <c r="B137" s="14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>
        <f>20+20</f>
        <v>40</v>
      </c>
      <c r="Z137" s="13">
        <v>40</v>
      </c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6"/>
      <c r="AN137" s="13"/>
      <c r="AO137" s="13"/>
      <c r="AP137" s="13"/>
      <c r="AQ137" s="13"/>
      <c r="AR137" s="13"/>
      <c r="AS137" s="13"/>
      <c r="AT137" s="13"/>
      <c r="AU137" s="15">
        <f t="shared" si="2"/>
        <v>80</v>
      </c>
      <c r="AV137" s="9"/>
      <c r="AW137" s="11"/>
      <c r="AX137" s="9"/>
    </row>
    <row r="138" spans="1:60" x14ac:dyDescent="0.2">
      <c r="A138" s="13" t="s">
        <v>779</v>
      </c>
      <c r="B138" s="9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6">
        <v>55</v>
      </c>
      <c r="AN138" s="13">
        <v>25</v>
      </c>
      <c r="AO138" s="13"/>
      <c r="AP138" s="13"/>
      <c r="AQ138" s="13"/>
      <c r="AR138" s="13"/>
      <c r="AS138" s="13"/>
      <c r="AT138" s="13"/>
      <c r="AU138" s="15">
        <f t="shared" si="2"/>
        <v>80</v>
      </c>
      <c r="AV138" s="9"/>
      <c r="AW138" s="11"/>
      <c r="AX138" s="9"/>
    </row>
    <row r="139" spans="1:60" x14ac:dyDescent="0.2">
      <c r="A139" s="13" t="s">
        <v>612</v>
      </c>
      <c r="B139" s="9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>
        <v>75</v>
      </c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6"/>
      <c r="AN139" s="58"/>
      <c r="AO139" s="58"/>
      <c r="AP139" s="58"/>
      <c r="AQ139" s="58"/>
      <c r="AR139" s="58"/>
      <c r="AS139" s="58"/>
      <c r="AT139" s="58"/>
      <c r="AU139" s="15">
        <f t="shared" si="2"/>
        <v>75</v>
      </c>
      <c r="AV139" s="9"/>
      <c r="AW139" s="11"/>
      <c r="AX139" s="9"/>
    </row>
    <row r="140" spans="1:60" x14ac:dyDescent="0.2">
      <c r="A140" s="13" t="s">
        <v>244</v>
      </c>
      <c r="B140" s="14">
        <v>0</v>
      </c>
      <c r="C140" s="13"/>
      <c r="D140" s="13"/>
      <c r="E140" s="13"/>
      <c r="F140" s="13"/>
      <c r="G140" s="13">
        <v>40</v>
      </c>
      <c r="H140" s="13"/>
      <c r="I140" s="13">
        <v>30</v>
      </c>
      <c r="J140" s="13"/>
      <c r="K140" s="13"/>
      <c r="L140" s="13"/>
      <c r="M140" s="13">
        <v>0</v>
      </c>
      <c r="N140" s="13">
        <v>0</v>
      </c>
      <c r="O140" s="13"/>
      <c r="P140" s="13"/>
      <c r="Q140" s="13">
        <v>0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6"/>
      <c r="AN140" s="13"/>
      <c r="AO140" s="13"/>
      <c r="AP140" s="13"/>
      <c r="AQ140" s="13"/>
      <c r="AR140" s="13"/>
      <c r="AS140" s="13"/>
      <c r="AT140" s="13"/>
      <c r="AU140" s="15">
        <f t="shared" si="2"/>
        <v>70</v>
      </c>
      <c r="AV140" s="9"/>
      <c r="AW140" s="11"/>
      <c r="AX140" s="9"/>
    </row>
    <row r="141" spans="1:60" x14ac:dyDescent="0.2">
      <c r="A141" s="13" t="s">
        <v>150</v>
      </c>
      <c r="B141" s="14">
        <v>30</v>
      </c>
      <c r="C141" s="13">
        <v>10</v>
      </c>
      <c r="D141" s="13"/>
      <c r="E141" s="13"/>
      <c r="F141" s="13"/>
      <c r="G141" s="13"/>
      <c r="H141" s="13"/>
      <c r="I141" s="13">
        <v>20</v>
      </c>
      <c r="J141" s="13"/>
      <c r="K141" s="13">
        <v>10</v>
      </c>
      <c r="L141" s="13"/>
      <c r="M141" s="13"/>
      <c r="N141" s="13"/>
      <c r="O141" s="13"/>
      <c r="P141" s="13"/>
      <c r="Q141" s="13">
        <v>0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6"/>
      <c r="AN141" s="13"/>
      <c r="AO141" s="13"/>
      <c r="AP141" s="13"/>
      <c r="AQ141" s="13"/>
      <c r="AR141" s="13"/>
      <c r="AS141" s="13"/>
      <c r="AT141" s="13"/>
      <c r="AU141" s="15">
        <f t="shared" si="2"/>
        <v>70</v>
      </c>
      <c r="AV141" s="9"/>
      <c r="AW141" s="11"/>
      <c r="AX141" s="9"/>
      <c r="BA141" s="19"/>
      <c r="BB141" s="19"/>
      <c r="BC141" s="19"/>
      <c r="BD141" s="19"/>
      <c r="BE141" s="19"/>
      <c r="BF141" s="19"/>
      <c r="BG141" s="19"/>
      <c r="BH141" s="19"/>
    </row>
    <row r="142" spans="1:60" x14ac:dyDescent="0.2">
      <c r="A142" s="13" t="s">
        <v>585</v>
      </c>
      <c r="B142" s="14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>
        <v>20</v>
      </c>
      <c r="Z142" s="13">
        <v>50</v>
      </c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6"/>
      <c r="AN142" s="13"/>
      <c r="AO142" s="13"/>
      <c r="AP142" s="13"/>
      <c r="AQ142" s="13"/>
      <c r="AR142" s="13"/>
      <c r="AS142" s="13"/>
      <c r="AT142" s="13"/>
      <c r="AU142" s="15">
        <f t="shared" si="2"/>
        <v>70</v>
      </c>
      <c r="AV142" s="9"/>
      <c r="AW142" s="11"/>
      <c r="AX142" s="9"/>
    </row>
    <row r="143" spans="1:60" x14ac:dyDescent="0.2">
      <c r="A143" s="13" t="s">
        <v>734</v>
      </c>
      <c r="B143" s="9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>
        <v>15</v>
      </c>
      <c r="AL143" s="13"/>
      <c r="AM143" s="16"/>
      <c r="AN143" s="13"/>
      <c r="AO143" s="13">
        <v>40</v>
      </c>
      <c r="AP143" s="13"/>
      <c r="AQ143" s="13">
        <v>10</v>
      </c>
      <c r="AR143" s="13"/>
      <c r="AS143" s="13"/>
      <c r="AT143" s="13"/>
      <c r="AU143" s="15">
        <f t="shared" si="2"/>
        <v>65</v>
      </c>
      <c r="AV143" s="9"/>
      <c r="AW143" s="11"/>
      <c r="AX143" s="9"/>
      <c r="AY143" s="19"/>
    </row>
    <row r="144" spans="1:60" x14ac:dyDescent="0.2">
      <c r="A144" s="13" t="s">
        <v>566</v>
      </c>
      <c r="B144" s="9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>
        <v>60</v>
      </c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6"/>
      <c r="AN144" s="13"/>
      <c r="AO144" s="13"/>
      <c r="AP144" s="13"/>
      <c r="AQ144" s="13"/>
      <c r="AR144" s="13"/>
      <c r="AS144" s="13"/>
      <c r="AT144" s="13"/>
      <c r="AU144" s="15">
        <f t="shared" si="2"/>
        <v>60</v>
      </c>
      <c r="AV144" s="9"/>
      <c r="AW144" s="11"/>
      <c r="AX144" s="9"/>
    </row>
    <row r="145" spans="1:62" x14ac:dyDescent="0.2">
      <c r="A145" s="13" t="s">
        <v>481</v>
      </c>
      <c r="B145" s="9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>
        <v>20</v>
      </c>
      <c r="R145" s="13">
        <v>25</v>
      </c>
      <c r="S145" s="13"/>
      <c r="T145" s="13">
        <v>15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6"/>
      <c r="AN145" s="58"/>
      <c r="AO145" s="58"/>
      <c r="AP145" s="58"/>
      <c r="AQ145" s="58"/>
      <c r="AR145" s="58"/>
      <c r="AS145" s="58"/>
      <c r="AT145" s="58"/>
      <c r="AU145" s="15">
        <f t="shared" si="2"/>
        <v>60</v>
      </c>
      <c r="AV145" s="9"/>
      <c r="AW145" s="11"/>
      <c r="AX145" s="9"/>
    </row>
    <row r="146" spans="1:62" x14ac:dyDescent="0.2">
      <c r="A146" s="13" t="s">
        <v>332</v>
      </c>
      <c r="B146" s="14">
        <v>0</v>
      </c>
      <c r="C146" s="13"/>
      <c r="D146" s="13"/>
      <c r="E146" s="13"/>
      <c r="F146" s="13"/>
      <c r="G146" s="13"/>
      <c r="H146" s="13"/>
      <c r="I146" s="13">
        <v>60</v>
      </c>
      <c r="J146" s="13"/>
      <c r="K146" s="13"/>
      <c r="L146" s="13"/>
      <c r="M146" s="13"/>
      <c r="N146" s="13"/>
      <c r="O146" s="13"/>
      <c r="P146" s="13"/>
      <c r="Q146" s="13">
        <v>0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6"/>
      <c r="AN146" s="13"/>
      <c r="AO146" s="13"/>
      <c r="AP146" s="13"/>
      <c r="AQ146" s="13"/>
      <c r="AR146" s="13"/>
      <c r="AS146" s="13"/>
      <c r="AT146" s="13"/>
      <c r="AU146" s="15">
        <f t="shared" si="2"/>
        <v>60</v>
      </c>
      <c r="AV146" s="9"/>
      <c r="AW146" s="11"/>
      <c r="AX146" s="9"/>
    </row>
    <row r="147" spans="1:62" x14ac:dyDescent="0.2">
      <c r="A147" s="13" t="s">
        <v>694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>
        <v>60</v>
      </c>
      <c r="AH147" s="13"/>
      <c r="AI147" s="13"/>
      <c r="AJ147" s="13"/>
      <c r="AK147" s="13"/>
      <c r="AL147" s="13"/>
      <c r="AM147" s="16"/>
      <c r="AN147" s="13"/>
      <c r="AO147" s="13"/>
      <c r="AP147" s="13"/>
      <c r="AQ147" s="13"/>
      <c r="AR147" s="13"/>
      <c r="AS147" s="13"/>
      <c r="AT147" s="13"/>
      <c r="AU147" s="15">
        <f t="shared" si="2"/>
        <v>60</v>
      </c>
      <c r="AV147" s="9"/>
      <c r="AW147" s="11"/>
      <c r="AX147" s="9"/>
    </row>
    <row r="148" spans="1:62" x14ac:dyDescent="0.2">
      <c r="A148" s="13" t="s">
        <v>474</v>
      </c>
      <c r="B148" s="14">
        <v>0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>
        <v>40</v>
      </c>
      <c r="P148" s="13"/>
      <c r="Q148" s="13">
        <v>20</v>
      </c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6"/>
      <c r="AN148" s="13"/>
      <c r="AO148" s="13"/>
      <c r="AP148" s="13"/>
      <c r="AQ148" s="13"/>
      <c r="AR148" s="13"/>
      <c r="AS148" s="13"/>
      <c r="AT148" s="13"/>
      <c r="AU148" s="15">
        <f t="shared" si="2"/>
        <v>60</v>
      </c>
      <c r="AV148" s="9"/>
      <c r="AW148" s="11"/>
      <c r="AX148" s="9"/>
    </row>
    <row r="149" spans="1:62" x14ac:dyDescent="0.2">
      <c r="A149" s="13" t="s">
        <v>153</v>
      </c>
      <c r="B149" s="14">
        <v>30</v>
      </c>
      <c r="C149" s="13"/>
      <c r="D149" s="13"/>
      <c r="E149" s="13"/>
      <c r="F149" s="13">
        <v>25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>
        <v>0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6"/>
      <c r="AN149" s="13"/>
      <c r="AO149" s="13"/>
      <c r="AP149" s="13"/>
      <c r="AQ149" s="13"/>
      <c r="AR149" s="13"/>
      <c r="AS149" s="13"/>
      <c r="AT149" s="13"/>
      <c r="AU149" s="15">
        <f t="shared" si="2"/>
        <v>55</v>
      </c>
      <c r="AV149" s="9"/>
      <c r="AW149" s="11"/>
      <c r="AX149" s="9"/>
    </row>
    <row r="150" spans="1:62" x14ac:dyDescent="0.2">
      <c r="A150" s="13" t="s">
        <v>468</v>
      </c>
      <c r="B150" s="14">
        <v>0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>
        <v>20</v>
      </c>
      <c r="P150" s="13"/>
      <c r="Q150" s="13">
        <v>0</v>
      </c>
      <c r="R150" s="13">
        <v>25</v>
      </c>
      <c r="S150" s="13">
        <v>10</v>
      </c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6"/>
      <c r="AN150" s="13"/>
      <c r="AO150" s="13"/>
      <c r="AP150" s="13"/>
      <c r="AQ150" s="13"/>
      <c r="AR150" s="13"/>
      <c r="AS150" s="13"/>
      <c r="AT150" s="13"/>
      <c r="AU150" s="15">
        <f t="shared" si="2"/>
        <v>55</v>
      </c>
      <c r="AV150" s="9"/>
      <c r="AW150" s="11"/>
      <c r="AX150" s="9"/>
    </row>
    <row r="151" spans="1:62" x14ac:dyDescent="0.2">
      <c r="A151" s="13" t="s">
        <v>784</v>
      </c>
      <c r="B151" s="9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6">
        <v>55</v>
      </c>
      <c r="AN151" s="13"/>
      <c r="AO151" s="13"/>
      <c r="AP151" s="13"/>
      <c r="AQ151" s="13"/>
      <c r="AR151" s="13"/>
      <c r="AS151" s="13"/>
      <c r="AT151" s="13"/>
      <c r="AU151" s="15">
        <f t="shared" si="2"/>
        <v>55</v>
      </c>
      <c r="AV151" s="9"/>
      <c r="AW151" s="11"/>
      <c r="AX151" s="9"/>
    </row>
    <row r="152" spans="1:62" x14ac:dyDescent="0.2">
      <c r="A152" s="13" t="s">
        <v>404</v>
      </c>
      <c r="B152" s="14">
        <v>0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>
        <v>50</v>
      </c>
      <c r="N152" s="13">
        <v>0</v>
      </c>
      <c r="O152" s="13"/>
      <c r="P152" s="13"/>
      <c r="Q152" s="13">
        <v>0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6"/>
      <c r="AN152" s="13"/>
      <c r="AO152" s="13"/>
      <c r="AP152" s="13"/>
      <c r="AQ152" s="13"/>
      <c r="AR152" s="13"/>
      <c r="AS152" s="13"/>
      <c r="AT152" s="13"/>
      <c r="AU152" s="15">
        <f t="shared" si="2"/>
        <v>50</v>
      </c>
      <c r="AV152" s="9"/>
      <c r="AW152" s="11"/>
      <c r="AX152" s="9"/>
    </row>
    <row r="153" spans="1:62" x14ac:dyDescent="0.2">
      <c r="A153" s="13" t="s">
        <v>478</v>
      </c>
      <c r="B153" s="9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>
        <v>50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6"/>
      <c r="AN153" s="13"/>
      <c r="AO153" s="13"/>
      <c r="AP153" s="13"/>
      <c r="AQ153" s="13"/>
      <c r="AR153" s="13"/>
      <c r="AS153" s="13"/>
      <c r="AT153" s="13"/>
      <c r="AU153" s="15">
        <f t="shared" si="2"/>
        <v>50</v>
      </c>
      <c r="AV153" s="9"/>
      <c r="AW153" s="11"/>
      <c r="AX153" s="9"/>
      <c r="AY153" s="19"/>
    </row>
    <row r="154" spans="1:62" x14ac:dyDescent="0.2">
      <c r="A154" s="13" t="s">
        <v>613</v>
      </c>
      <c r="B154" s="9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>
        <v>25</v>
      </c>
      <c r="AB154" s="13">
        <v>25</v>
      </c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6"/>
      <c r="AN154" s="13"/>
      <c r="AO154" s="13"/>
      <c r="AP154" s="13"/>
      <c r="AQ154" s="13"/>
      <c r="AR154" s="13"/>
      <c r="AS154" s="13"/>
      <c r="AT154" s="13"/>
      <c r="AU154" s="15">
        <f t="shared" si="2"/>
        <v>50</v>
      </c>
      <c r="AV154" s="9"/>
      <c r="AW154" s="11"/>
      <c r="AX154" s="9"/>
    </row>
    <row r="155" spans="1:62" x14ac:dyDescent="0.2">
      <c r="A155" s="64" t="s">
        <v>846</v>
      </c>
      <c r="B155" s="9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64">
        <v>15</v>
      </c>
      <c r="AP155" s="13"/>
      <c r="AQ155" s="13">
        <v>15</v>
      </c>
      <c r="AR155" s="13"/>
      <c r="AS155" s="13">
        <v>15</v>
      </c>
      <c r="AT155" s="13"/>
      <c r="AU155" s="15">
        <f t="shared" si="2"/>
        <v>45</v>
      </c>
      <c r="AV155" s="9"/>
      <c r="AW155" s="11"/>
      <c r="AX155" s="9"/>
      <c r="BI155" s="19"/>
      <c r="BJ155" s="19"/>
    </row>
    <row r="156" spans="1:62" x14ac:dyDescent="0.2">
      <c r="A156" s="13" t="s">
        <v>469</v>
      </c>
      <c r="B156" s="14">
        <v>0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>
        <v>20</v>
      </c>
      <c r="P156" s="13">
        <v>25</v>
      </c>
      <c r="Q156" s="13">
        <v>0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6"/>
      <c r="AN156" s="13"/>
      <c r="AO156" s="13"/>
      <c r="AP156" s="13"/>
      <c r="AQ156" s="13"/>
      <c r="AR156" s="13"/>
      <c r="AS156" s="13"/>
      <c r="AT156" s="13"/>
      <c r="AU156" s="15">
        <f t="shared" si="2"/>
        <v>45</v>
      </c>
      <c r="AV156" s="9"/>
      <c r="AW156" s="11"/>
      <c r="AX156" s="9"/>
    </row>
    <row r="157" spans="1:62" x14ac:dyDescent="0.2">
      <c r="A157" s="13" t="s">
        <v>583</v>
      </c>
      <c r="B157" s="14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>
        <v>20</v>
      </c>
      <c r="Z157" s="13">
        <v>25</v>
      </c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6"/>
      <c r="AN157" s="13"/>
      <c r="AO157" s="13"/>
      <c r="AP157" s="13"/>
      <c r="AQ157" s="13"/>
      <c r="AR157" s="13"/>
      <c r="AS157" s="13"/>
      <c r="AT157" s="13"/>
      <c r="AU157" s="15">
        <f t="shared" si="2"/>
        <v>45</v>
      </c>
      <c r="AV157" s="9"/>
      <c r="AW157" s="11"/>
      <c r="AX157" s="9"/>
    </row>
    <row r="158" spans="1:62" x14ac:dyDescent="0.2">
      <c r="A158" s="13" t="s">
        <v>409</v>
      </c>
      <c r="B158" s="14">
        <v>0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>
        <v>20</v>
      </c>
      <c r="N158" s="13">
        <v>25</v>
      </c>
      <c r="O158" s="13"/>
      <c r="P158" s="13"/>
      <c r="Q158" s="13">
        <v>0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6"/>
      <c r="AN158" s="13"/>
      <c r="AO158" s="13"/>
      <c r="AP158" s="13"/>
      <c r="AQ158" s="13"/>
      <c r="AR158" s="13"/>
      <c r="AS158" s="13"/>
      <c r="AT158" s="13"/>
      <c r="AU158" s="15">
        <f t="shared" si="2"/>
        <v>45</v>
      </c>
      <c r="AV158" s="9"/>
      <c r="AW158" s="11"/>
      <c r="AX158" s="9"/>
      <c r="BA158" s="19"/>
      <c r="BB158" s="19"/>
      <c r="BC158" s="19"/>
      <c r="BD158" s="19"/>
      <c r="BE158" s="19"/>
      <c r="BF158" s="19"/>
      <c r="BG158" s="19"/>
      <c r="BH158" s="19"/>
    </row>
    <row r="159" spans="1:62" x14ac:dyDescent="0.2">
      <c r="A159" s="13" t="s">
        <v>330</v>
      </c>
      <c r="B159" s="14">
        <v>0</v>
      </c>
      <c r="C159" s="13"/>
      <c r="D159" s="13"/>
      <c r="E159" s="13"/>
      <c r="F159" s="13"/>
      <c r="G159" s="13"/>
      <c r="H159" s="13"/>
      <c r="I159" s="13">
        <v>40</v>
      </c>
      <c r="J159" s="13"/>
      <c r="K159" s="13"/>
      <c r="L159" s="13"/>
      <c r="M159" s="13"/>
      <c r="N159" s="13"/>
      <c r="O159" s="13"/>
      <c r="P159" s="13"/>
      <c r="Q159" s="13">
        <v>0</v>
      </c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6"/>
      <c r="AN159" s="13"/>
      <c r="AO159" s="13"/>
      <c r="AP159" s="13"/>
      <c r="AQ159" s="13"/>
      <c r="AR159" s="13"/>
      <c r="AS159" s="13"/>
      <c r="AT159" s="13"/>
      <c r="AU159" s="15">
        <f t="shared" si="2"/>
        <v>40</v>
      </c>
      <c r="AV159" s="9"/>
      <c r="AW159" s="11"/>
      <c r="AX159" s="9"/>
    </row>
    <row r="160" spans="1:62" x14ac:dyDescent="0.2">
      <c r="A160" s="13" t="s">
        <v>855</v>
      </c>
      <c r="B160" s="9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6">
        <v>30</v>
      </c>
      <c r="AN160" s="13"/>
      <c r="AO160" s="13">
        <v>10</v>
      </c>
      <c r="AP160" s="13"/>
      <c r="AQ160" s="13"/>
      <c r="AR160" s="13"/>
      <c r="AS160" s="13"/>
      <c r="AT160" s="13"/>
      <c r="AU160" s="15">
        <f t="shared" si="2"/>
        <v>40</v>
      </c>
      <c r="AV160" s="9"/>
      <c r="AW160" s="11"/>
      <c r="AX160" s="9"/>
    </row>
    <row r="161" spans="1:62" x14ac:dyDescent="0.2">
      <c r="A161" s="13" t="s">
        <v>331</v>
      </c>
      <c r="B161" s="14">
        <v>0</v>
      </c>
      <c r="C161" s="13"/>
      <c r="D161" s="13"/>
      <c r="E161" s="13"/>
      <c r="F161" s="13"/>
      <c r="G161" s="13"/>
      <c r="H161" s="13"/>
      <c r="I161" s="13">
        <v>40</v>
      </c>
      <c r="J161" s="13"/>
      <c r="K161" s="13"/>
      <c r="L161" s="13"/>
      <c r="M161" s="13"/>
      <c r="N161" s="13"/>
      <c r="O161" s="13"/>
      <c r="P161" s="13"/>
      <c r="Q161" s="13">
        <v>0</v>
      </c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6"/>
      <c r="AN161" s="13"/>
      <c r="AO161" s="13"/>
      <c r="AP161" s="13"/>
      <c r="AQ161" s="13"/>
      <c r="AR161" s="13"/>
      <c r="AS161" s="13"/>
      <c r="AT161" s="13"/>
      <c r="AU161" s="15">
        <f t="shared" si="2"/>
        <v>40</v>
      </c>
      <c r="AV161" s="9"/>
      <c r="AW161" s="11"/>
      <c r="AX161" s="9"/>
    </row>
    <row r="162" spans="1:62" x14ac:dyDescent="0.2">
      <c r="A162" s="13" t="s">
        <v>864</v>
      </c>
      <c r="B162" s="14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6"/>
      <c r="AN162" s="13"/>
      <c r="AO162" s="13"/>
      <c r="AP162" s="13"/>
      <c r="AQ162" s="13">
        <v>40</v>
      </c>
      <c r="AR162" s="13"/>
      <c r="AS162" s="13"/>
      <c r="AT162" s="13"/>
      <c r="AU162" s="15">
        <f t="shared" si="2"/>
        <v>40</v>
      </c>
      <c r="AV162" s="9"/>
      <c r="AW162" s="11"/>
      <c r="AX162" s="9"/>
    </row>
    <row r="163" spans="1:62" x14ac:dyDescent="0.2">
      <c r="A163" s="67" t="s">
        <v>844</v>
      </c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67">
        <v>25</v>
      </c>
      <c r="AP163" s="20">
        <v>15</v>
      </c>
      <c r="AQ163" s="20"/>
      <c r="AR163" s="20"/>
      <c r="AS163" s="20"/>
      <c r="AT163" s="20"/>
      <c r="AU163" s="15">
        <f t="shared" si="2"/>
        <v>40</v>
      </c>
      <c r="AV163" s="21"/>
      <c r="AW163" s="22"/>
      <c r="AX163" s="21"/>
    </row>
    <row r="164" spans="1:62" x14ac:dyDescent="0.2">
      <c r="A164" s="20" t="s">
        <v>782</v>
      </c>
      <c r="B164" s="30">
        <v>0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>
        <v>40</v>
      </c>
      <c r="P164" s="20"/>
      <c r="Q164" s="20">
        <v>0</v>
      </c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55"/>
      <c r="AN164" s="20"/>
      <c r="AO164" s="20"/>
      <c r="AP164" s="20"/>
      <c r="AQ164" s="20"/>
      <c r="AR164" s="20"/>
      <c r="AS164" s="20"/>
      <c r="AT164" s="20"/>
      <c r="AU164" s="15">
        <f t="shared" si="2"/>
        <v>40</v>
      </c>
      <c r="AV164" s="21"/>
      <c r="AW164" s="22"/>
      <c r="AX164" s="21"/>
    </row>
    <row r="165" spans="1:62" x14ac:dyDescent="0.2">
      <c r="A165" s="20" t="s">
        <v>544</v>
      </c>
      <c r="B165" s="3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>
        <v>40</v>
      </c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55"/>
      <c r="AN165" s="20"/>
      <c r="AO165" s="20"/>
      <c r="AP165" s="20"/>
      <c r="AQ165" s="20"/>
      <c r="AR165" s="20"/>
      <c r="AS165" s="20"/>
      <c r="AT165" s="20"/>
      <c r="AU165" s="15">
        <f t="shared" si="2"/>
        <v>40</v>
      </c>
      <c r="AV165" s="21"/>
      <c r="AW165" s="22"/>
      <c r="AX165" s="21"/>
      <c r="AY165" s="19"/>
    </row>
    <row r="166" spans="1:62" s="23" customFormat="1" x14ac:dyDescent="0.2">
      <c r="A166" s="20" t="s">
        <v>545</v>
      </c>
      <c r="B166" s="3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>
        <v>40</v>
      </c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55"/>
      <c r="AN166" s="20"/>
      <c r="AO166" s="20"/>
      <c r="AP166" s="20"/>
      <c r="AQ166" s="20"/>
      <c r="AR166" s="20"/>
      <c r="AS166" s="20"/>
      <c r="AT166" s="20"/>
      <c r="AU166" s="15">
        <f t="shared" si="2"/>
        <v>40</v>
      </c>
      <c r="AV166" s="21"/>
      <c r="AW166" s="22"/>
      <c r="AX166" s="21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1:62" s="19" customFormat="1" x14ac:dyDescent="0.2">
      <c r="A167" s="13" t="s">
        <v>486</v>
      </c>
      <c r="B167" s="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>
        <v>40</v>
      </c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6"/>
      <c r="AN167" s="13"/>
      <c r="AO167" s="13"/>
      <c r="AP167" s="13"/>
      <c r="AQ167" s="13"/>
      <c r="AR167" s="13"/>
      <c r="AS167" s="13"/>
      <c r="AT167" s="13"/>
      <c r="AU167" s="15">
        <f t="shared" si="2"/>
        <v>40</v>
      </c>
      <c r="AV167" s="9"/>
      <c r="AW167" s="11"/>
      <c r="AX167" s="9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1:62" s="19" customFormat="1" x14ac:dyDescent="0.2">
      <c r="A168" s="13" t="s">
        <v>568</v>
      </c>
      <c r="B168" s="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>
        <v>40</v>
      </c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6"/>
      <c r="AN168" s="13"/>
      <c r="AO168" s="13"/>
      <c r="AP168" s="13"/>
      <c r="AQ168" s="13"/>
      <c r="AR168" s="13"/>
      <c r="AS168" s="13"/>
      <c r="AT168" s="13"/>
      <c r="AU168" s="15">
        <f t="shared" si="2"/>
        <v>40</v>
      </c>
      <c r="AV168" s="9"/>
      <c r="AW168" s="11"/>
      <c r="AX168" s="9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1:62" s="19" customFormat="1" x14ac:dyDescent="0.2">
      <c r="A169" s="13" t="s">
        <v>690</v>
      </c>
      <c r="B169" s="14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>
        <f>10+10</f>
        <v>20</v>
      </c>
      <c r="AH169" s="13"/>
      <c r="AI169" s="13"/>
      <c r="AJ169" s="13"/>
      <c r="AK169" s="13">
        <v>15</v>
      </c>
      <c r="AL169" s="13"/>
      <c r="AM169" s="16"/>
      <c r="AN169" s="13"/>
      <c r="AO169" s="13"/>
      <c r="AP169" s="13"/>
      <c r="AQ169" s="13"/>
      <c r="AR169" s="13"/>
      <c r="AS169" s="13"/>
      <c r="AT169" s="13"/>
      <c r="AU169" s="15">
        <f t="shared" si="2"/>
        <v>35</v>
      </c>
      <c r="AV169" s="9"/>
      <c r="AW169" s="11"/>
      <c r="AX169" s="9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1:62" s="19" customFormat="1" x14ac:dyDescent="0.2">
      <c r="A170" s="13" t="s">
        <v>743</v>
      </c>
      <c r="B170" s="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>
        <f>25+10</f>
        <v>35</v>
      </c>
      <c r="AL170" s="13"/>
      <c r="AM170" s="16"/>
      <c r="AN170" s="13"/>
      <c r="AO170" s="13"/>
      <c r="AP170" s="13"/>
      <c r="AQ170" s="13"/>
      <c r="AR170" s="13"/>
      <c r="AS170" s="13"/>
      <c r="AT170" s="13"/>
      <c r="AU170" s="15">
        <f t="shared" si="2"/>
        <v>35</v>
      </c>
      <c r="AV170" s="9"/>
      <c r="AW170" s="11"/>
      <c r="AX170" s="9"/>
      <c r="AY170" s="12"/>
      <c r="AZ170" s="12"/>
    </row>
    <row r="171" spans="1:62" s="19" customFormat="1" x14ac:dyDescent="0.2">
      <c r="A171" s="13" t="s">
        <v>547</v>
      </c>
      <c r="B171" s="14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>
        <v>10</v>
      </c>
      <c r="V171" s="13"/>
      <c r="W171" s="13"/>
      <c r="X171" s="13"/>
      <c r="Y171" s="13"/>
      <c r="Z171" s="13"/>
      <c r="AA171" s="13">
        <v>25</v>
      </c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6"/>
      <c r="AN171" s="13"/>
      <c r="AO171" s="13"/>
      <c r="AP171" s="13"/>
      <c r="AQ171" s="13"/>
      <c r="AR171" s="13"/>
      <c r="AS171" s="13"/>
      <c r="AT171" s="13"/>
      <c r="AU171" s="15">
        <f t="shared" si="2"/>
        <v>35</v>
      </c>
      <c r="AV171" s="9"/>
      <c r="AW171" s="11"/>
      <c r="AX171" s="9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1:62" s="19" customFormat="1" x14ac:dyDescent="0.2">
      <c r="A172" s="13" t="s">
        <v>405</v>
      </c>
      <c r="B172" s="14">
        <v>0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>
        <v>30</v>
      </c>
      <c r="N172" s="13">
        <v>0</v>
      </c>
      <c r="O172" s="13"/>
      <c r="P172" s="13"/>
      <c r="Q172" s="13">
        <v>0</v>
      </c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6"/>
      <c r="AN172" s="13"/>
      <c r="AO172" s="13"/>
      <c r="AP172" s="13"/>
      <c r="AQ172" s="13"/>
      <c r="AR172" s="13"/>
      <c r="AS172" s="13"/>
      <c r="AT172" s="13"/>
      <c r="AU172" s="15">
        <f t="shared" si="2"/>
        <v>30</v>
      </c>
      <c r="AV172" s="9"/>
      <c r="AW172" s="11"/>
      <c r="AX172" s="9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1:62" s="19" customFormat="1" x14ac:dyDescent="0.2">
      <c r="A173" s="65" t="s">
        <v>854</v>
      </c>
      <c r="B173" s="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64">
        <v>10</v>
      </c>
      <c r="AP173" s="13">
        <v>20</v>
      </c>
      <c r="AQ173" s="13"/>
      <c r="AR173" s="13"/>
      <c r="AS173" s="13"/>
      <c r="AT173" s="13"/>
      <c r="AU173" s="15">
        <f t="shared" si="2"/>
        <v>30</v>
      </c>
      <c r="AV173" s="9"/>
      <c r="AW173" s="11"/>
      <c r="AX173" s="9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1:62" s="19" customFormat="1" x14ac:dyDescent="0.2">
      <c r="A174" s="63" t="s">
        <v>850</v>
      </c>
      <c r="B174" s="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64">
        <v>30</v>
      </c>
      <c r="AP174" s="13"/>
      <c r="AQ174" s="13"/>
      <c r="AR174" s="13"/>
      <c r="AS174" s="13"/>
      <c r="AT174" s="13"/>
      <c r="AU174" s="15">
        <f t="shared" si="2"/>
        <v>30</v>
      </c>
      <c r="AV174" s="9"/>
      <c r="AW174" s="11"/>
      <c r="AX174" s="9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1:62" s="19" customFormat="1" x14ac:dyDescent="0.2">
      <c r="A175" s="13" t="s">
        <v>524</v>
      </c>
      <c r="B175" s="14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>
        <v>30</v>
      </c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6"/>
      <c r="AN175" s="13"/>
      <c r="AO175" s="13"/>
      <c r="AP175" s="13"/>
      <c r="AQ175" s="13"/>
      <c r="AR175" s="13"/>
      <c r="AS175" s="13"/>
      <c r="AT175" s="13"/>
      <c r="AU175" s="15">
        <f t="shared" si="2"/>
        <v>30</v>
      </c>
      <c r="AV175" s="9"/>
      <c r="AW175" s="11"/>
      <c r="AX175" s="9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</row>
    <row r="176" spans="1:62" x14ac:dyDescent="0.2">
      <c r="A176" s="13" t="s">
        <v>525</v>
      </c>
      <c r="B176" s="14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>
        <v>30</v>
      </c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6"/>
      <c r="AN176" s="13"/>
      <c r="AO176" s="13"/>
      <c r="AP176" s="13"/>
      <c r="AQ176" s="13"/>
      <c r="AR176" s="13"/>
      <c r="AS176" s="13"/>
      <c r="AT176" s="13"/>
      <c r="AU176" s="15">
        <f t="shared" si="2"/>
        <v>30</v>
      </c>
      <c r="AV176" s="9"/>
      <c r="AW176" s="11"/>
      <c r="AX176" s="9"/>
    </row>
    <row r="177" spans="1:60" x14ac:dyDescent="0.2">
      <c r="A177" s="13" t="s">
        <v>243</v>
      </c>
      <c r="B177" s="14">
        <v>0</v>
      </c>
      <c r="C177" s="13"/>
      <c r="D177" s="13"/>
      <c r="E177" s="13"/>
      <c r="F177" s="13"/>
      <c r="G177" s="13">
        <v>20</v>
      </c>
      <c r="H177" s="13"/>
      <c r="I177" s="13"/>
      <c r="J177" s="13"/>
      <c r="K177" s="13"/>
      <c r="L177" s="13"/>
      <c r="M177" s="13"/>
      <c r="N177" s="13"/>
      <c r="O177" s="13"/>
      <c r="P177" s="13"/>
      <c r="Q177" s="13">
        <v>0</v>
      </c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6">
        <v>10</v>
      </c>
      <c r="AN177" s="13"/>
      <c r="AO177" s="13"/>
      <c r="AP177" s="13"/>
      <c r="AQ177" s="13"/>
      <c r="AR177" s="13"/>
      <c r="AS177" s="13"/>
      <c r="AT177" s="13"/>
      <c r="AU177" s="15">
        <f t="shared" si="2"/>
        <v>30</v>
      </c>
      <c r="AV177" s="9"/>
      <c r="AW177" s="11"/>
      <c r="AX177" s="9"/>
      <c r="AY177" s="19"/>
    </row>
    <row r="178" spans="1:60" x14ac:dyDescent="0.2">
      <c r="A178" s="64" t="s">
        <v>841</v>
      </c>
      <c r="B178" s="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64">
        <v>30</v>
      </c>
      <c r="AP178" s="13"/>
      <c r="AQ178" s="13"/>
      <c r="AR178" s="13"/>
      <c r="AS178" s="13"/>
      <c r="AT178" s="13"/>
      <c r="AU178" s="15">
        <f t="shared" si="2"/>
        <v>30</v>
      </c>
      <c r="AV178" s="9"/>
      <c r="AW178" s="11"/>
      <c r="AX178" s="9"/>
    </row>
    <row r="179" spans="1:60" x14ac:dyDescent="0.2">
      <c r="A179" s="13" t="s">
        <v>408</v>
      </c>
      <c r="B179" s="14">
        <v>0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>
        <v>30</v>
      </c>
      <c r="N179" s="13">
        <v>0</v>
      </c>
      <c r="O179" s="13"/>
      <c r="P179" s="13"/>
      <c r="Q179" s="13">
        <v>0</v>
      </c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6"/>
      <c r="AN179" s="13"/>
      <c r="AO179" s="13"/>
      <c r="AP179" s="13"/>
      <c r="AQ179" s="13"/>
      <c r="AR179" s="13"/>
      <c r="AS179" s="13"/>
      <c r="AT179" s="13"/>
      <c r="AU179" s="15">
        <f t="shared" si="2"/>
        <v>30</v>
      </c>
      <c r="AV179" s="9"/>
      <c r="AW179" s="11"/>
      <c r="AX179" s="9"/>
    </row>
    <row r="180" spans="1:60" x14ac:dyDescent="0.2">
      <c r="A180" s="16" t="s">
        <v>482</v>
      </c>
      <c r="B180" s="10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>
        <v>30</v>
      </c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5">
        <f t="shared" si="2"/>
        <v>30</v>
      </c>
      <c r="AV180" s="10"/>
      <c r="AW180" s="18"/>
      <c r="AX180" s="10"/>
    </row>
    <row r="181" spans="1:60" x14ac:dyDescent="0.2">
      <c r="A181" s="65" t="s">
        <v>842</v>
      </c>
      <c r="B181" s="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64">
        <v>30</v>
      </c>
      <c r="AP181" s="13"/>
      <c r="AQ181" s="13"/>
      <c r="AR181" s="13"/>
      <c r="AS181" s="13"/>
      <c r="AT181" s="13"/>
      <c r="AU181" s="15">
        <f t="shared" si="2"/>
        <v>30</v>
      </c>
      <c r="AV181" s="9"/>
      <c r="AW181" s="11"/>
      <c r="AX181" s="9"/>
    </row>
    <row r="182" spans="1:60" x14ac:dyDescent="0.2">
      <c r="A182" s="13" t="s">
        <v>693</v>
      </c>
      <c r="B182" s="14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>
        <v>25</v>
      </c>
      <c r="AH182" s="13"/>
      <c r="AI182" s="13"/>
      <c r="AJ182" s="13"/>
      <c r="AK182" s="13"/>
      <c r="AL182" s="13"/>
      <c r="AM182" s="16"/>
      <c r="AN182" s="13"/>
      <c r="AO182" s="13"/>
      <c r="AP182" s="13"/>
      <c r="AQ182" s="13"/>
      <c r="AR182" s="13"/>
      <c r="AS182" s="13"/>
      <c r="AT182" s="13"/>
      <c r="AU182" s="15">
        <f t="shared" si="2"/>
        <v>25</v>
      </c>
      <c r="AV182" s="9"/>
      <c r="AW182" s="11"/>
      <c r="AX182" s="9"/>
    </row>
    <row r="183" spans="1:60" x14ac:dyDescent="0.2">
      <c r="A183" s="13" t="s">
        <v>515</v>
      </c>
      <c r="B183" s="14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>
        <v>0</v>
      </c>
      <c r="R183" s="13">
        <v>25</v>
      </c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6"/>
      <c r="AN183" s="13"/>
      <c r="AO183" s="13"/>
      <c r="AP183" s="13"/>
      <c r="AQ183" s="13"/>
      <c r="AR183" s="13"/>
      <c r="AS183" s="13"/>
      <c r="AT183" s="13"/>
      <c r="AU183" s="15">
        <f t="shared" si="2"/>
        <v>25</v>
      </c>
      <c r="AV183" s="9"/>
      <c r="AW183" s="11"/>
      <c r="AX183" s="9"/>
    </row>
    <row r="184" spans="1:60" x14ac:dyDescent="0.2">
      <c r="A184" s="13" t="s">
        <v>655</v>
      </c>
      <c r="B184" s="14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>
        <v>25</v>
      </c>
      <c r="AF184" s="13"/>
      <c r="AG184" s="13"/>
      <c r="AH184" s="13"/>
      <c r="AI184" s="13"/>
      <c r="AJ184" s="13"/>
      <c r="AK184" s="13"/>
      <c r="AL184" s="13"/>
      <c r="AM184" s="16"/>
      <c r="AN184" s="13"/>
      <c r="AO184" s="13"/>
      <c r="AP184" s="13"/>
      <c r="AQ184" s="13"/>
      <c r="AR184" s="13"/>
      <c r="AS184" s="13"/>
      <c r="AT184" s="13"/>
      <c r="AU184" s="15">
        <f t="shared" si="2"/>
        <v>25</v>
      </c>
      <c r="AV184" s="9"/>
      <c r="AW184" s="11"/>
      <c r="AX184" s="9"/>
    </row>
    <row r="185" spans="1:60" x14ac:dyDescent="0.2">
      <c r="A185" s="65" t="s">
        <v>845</v>
      </c>
      <c r="B185" s="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64">
        <v>25</v>
      </c>
      <c r="AP185" s="13"/>
      <c r="AQ185" s="13"/>
      <c r="AR185" s="13"/>
      <c r="AS185" s="13"/>
      <c r="AT185" s="13"/>
      <c r="AU185" s="15">
        <f t="shared" si="2"/>
        <v>25</v>
      </c>
      <c r="AV185" s="9"/>
      <c r="AW185" s="11"/>
      <c r="AX185" s="9"/>
    </row>
    <row r="186" spans="1:60" x14ac:dyDescent="0.2">
      <c r="A186" s="13" t="s">
        <v>738</v>
      </c>
      <c r="B186" s="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>
        <v>15</v>
      </c>
      <c r="AL186" s="13"/>
      <c r="AM186" s="16"/>
      <c r="AN186" s="13">
        <v>10</v>
      </c>
      <c r="AO186" s="13"/>
      <c r="AP186" s="13"/>
      <c r="AQ186" s="13"/>
      <c r="AR186" s="13"/>
      <c r="AS186" s="13"/>
      <c r="AT186" s="13"/>
      <c r="AU186" s="15">
        <f t="shared" si="2"/>
        <v>25</v>
      </c>
      <c r="AV186" s="9"/>
      <c r="AW186" s="11"/>
      <c r="AX186" s="9"/>
      <c r="AY186" s="19"/>
    </row>
    <row r="187" spans="1:60" x14ac:dyDescent="0.2">
      <c r="A187" s="13" t="s">
        <v>691</v>
      </c>
      <c r="B187" s="14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>
        <v>25</v>
      </c>
      <c r="AH187" s="13"/>
      <c r="AI187" s="13"/>
      <c r="AJ187" s="13"/>
      <c r="AK187" s="13"/>
      <c r="AL187" s="13"/>
      <c r="AM187" s="16"/>
      <c r="AN187" s="58"/>
      <c r="AO187" s="58"/>
      <c r="AP187" s="58"/>
      <c r="AQ187" s="58"/>
      <c r="AR187" s="58"/>
      <c r="AS187" s="58"/>
      <c r="AT187" s="58"/>
      <c r="AU187" s="15">
        <f t="shared" si="2"/>
        <v>25</v>
      </c>
      <c r="AV187" s="9"/>
      <c r="AW187" s="11"/>
      <c r="AX187" s="9"/>
      <c r="BA187" s="19"/>
      <c r="BB187" s="19"/>
      <c r="BC187" s="19"/>
      <c r="BD187" s="19"/>
      <c r="BE187" s="19"/>
      <c r="BF187" s="19"/>
      <c r="BG187" s="19"/>
      <c r="BH187" s="19"/>
    </row>
    <row r="188" spans="1:60" x14ac:dyDescent="0.2">
      <c r="A188" s="13" t="s">
        <v>866</v>
      </c>
      <c r="B188" s="14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6"/>
      <c r="AN188" s="13"/>
      <c r="AO188" s="13"/>
      <c r="AP188" s="13"/>
      <c r="AQ188" s="13">
        <v>25</v>
      </c>
      <c r="AR188" s="13"/>
      <c r="AS188" s="13"/>
      <c r="AT188" s="13"/>
      <c r="AU188" s="15">
        <f t="shared" si="2"/>
        <v>25</v>
      </c>
      <c r="AV188" s="9"/>
      <c r="AW188" s="11"/>
      <c r="AX188" s="9"/>
    </row>
    <row r="189" spans="1:60" x14ac:dyDescent="0.2">
      <c r="A189" s="13" t="s">
        <v>456</v>
      </c>
      <c r="B189" s="14">
        <v>0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>
        <v>20</v>
      </c>
      <c r="P189" s="13"/>
      <c r="Q189" s="13">
        <v>0</v>
      </c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6"/>
      <c r="AN189" s="13"/>
      <c r="AO189" s="13"/>
      <c r="AP189" s="13"/>
      <c r="AQ189" s="13"/>
      <c r="AR189" s="13"/>
      <c r="AS189" s="13"/>
      <c r="AT189" s="13"/>
      <c r="AU189" s="15">
        <f t="shared" si="2"/>
        <v>20</v>
      </c>
      <c r="AV189" s="9"/>
      <c r="AW189" s="11"/>
      <c r="AX189" s="9"/>
    </row>
    <row r="190" spans="1:60" x14ac:dyDescent="0.2">
      <c r="A190" s="13" t="s">
        <v>231</v>
      </c>
      <c r="B190" s="14">
        <v>0</v>
      </c>
      <c r="C190" s="13">
        <v>20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>
        <v>0</v>
      </c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6"/>
      <c r="AN190" s="13"/>
      <c r="AO190" s="13"/>
      <c r="AP190" s="13"/>
      <c r="AQ190" s="13"/>
      <c r="AR190" s="13"/>
      <c r="AS190" s="13"/>
      <c r="AT190" s="13"/>
      <c r="AU190" s="15">
        <f t="shared" si="2"/>
        <v>20</v>
      </c>
      <c r="AV190" s="9"/>
      <c r="AW190" s="11"/>
      <c r="AX190" s="9"/>
    </row>
    <row r="191" spans="1:60" x14ac:dyDescent="0.2">
      <c r="A191" s="13" t="s">
        <v>467</v>
      </c>
      <c r="B191" s="14">
        <v>0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>
        <v>20</v>
      </c>
      <c r="P191" s="13"/>
      <c r="Q191" s="13">
        <v>0</v>
      </c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6"/>
      <c r="AN191" s="13"/>
      <c r="AO191" s="13"/>
      <c r="AP191" s="13"/>
      <c r="AQ191" s="13"/>
      <c r="AR191" s="13"/>
      <c r="AS191" s="13"/>
      <c r="AT191" s="13"/>
      <c r="AU191" s="15">
        <f t="shared" si="2"/>
        <v>20</v>
      </c>
      <c r="AV191" s="9"/>
      <c r="AW191" s="11"/>
      <c r="AX191" s="9"/>
    </row>
    <row r="192" spans="1:60" x14ac:dyDescent="0.2">
      <c r="A192" s="13" t="s">
        <v>236</v>
      </c>
      <c r="B192" s="14">
        <v>0</v>
      </c>
      <c r="C192" s="13"/>
      <c r="D192" s="13"/>
      <c r="E192" s="13">
        <v>20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>
        <v>0</v>
      </c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6"/>
      <c r="AN192" s="13"/>
      <c r="AO192" s="13"/>
      <c r="AP192" s="13"/>
      <c r="AQ192" s="13"/>
      <c r="AR192" s="13"/>
      <c r="AS192" s="13"/>
      <c r="AT192" s="13"/>
      <c r="AU192" s="15">
        <f t="shared" si="2"/>
        <v>20</v>
      </c>
      <c r="AV192" s="9"/>
      <c r="AW192" s="11"/>
      <c r="AX192" s="9"/>
    </row>
    <row r="193" spans="1:52" x14ac:dyDescent="0.2">
      <c r="A193" s="13" t="s">
        <v>363</v>
      </c>
      <c r="B193" s="14">
        <v>0</v>
      </c>
      <c r="C193" s="13"/>
      <c r="D193" s="13"/>
      <c r="E193" s="13"/>
      <c r="F193" s="13"/>
      <c r="G193" s="13"/>
      <c r="H193" s="13"/>
      <c r="I193" s="13"/>
      <c r="J193" s="13"/>
      <c r="K193" s="13">
        <v>20</v>
      </c>
      <c r="L193" s="13"/>
      <c r="M193" s="13"/>
      <c r="N193" s="13"/>
      <c r="O193" s="13"/>
      <c r="P193" s="13"/>
      <c r="Q193" s="13">
        <v>0</v>
      </c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6"/>
      <c r="AN193" s="13"/>
      <c r="AO193" s="13"/>
      <c r="AP193" s="13"/>
      <c r="AQ193" s="13"/>
      <c r="AR193" s="13"/>
      <c r="AS193" s="13"/>
      <c r="AT193" s="13"/>
      <c r="AU193" s="15">
        <f t="shared" si="2"/>
        <v>20</v>
      </c>
      <c r="AV193" s="9"/>
      <c r="AW193" s="11"/>
      <c r="AX193" s="9"/>
      <c r="AZ193" s="23"/>
    </row>
    <row r="194" spans="1:52" x14ac:dyDescent="0.2">
      <c r="A194" s="13" t="s">
        <v>451</v>
      </c>
      <c r="B194" s="14">
        <v>0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>
        <v>20</v>
      </c>
      <c r="P194" s="13"/>
      <c r="Q194" s="13">
        <v>0</v>
      </c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6"/>
      <c r="AN194" s="13"/>
      <c r="AO194" s="13"/>
      <c r="AP194" s="13"/>
      <c r="AQ194" s="13"/>
      <c r="AR194" s="13"/>
      <c r="AS194" s="13"/>
      <c r="AT194" s="13"/>
      <c r="AU194" s="15">
        <f t="shared" ref="AU194:AU237" si="3">SUM(B194:AT194)</f>
        <v>20</v>
      </c>
      <c r="AV194" s="9"/>
      <c r="AW194" s="11"/>
      <c r="AX194" s="9"/>
      <c r="AZ194" s="19"/>
    </row>
    <row r="195" spans="1:52" x14ac:dyDescent="0.2">
      <c r="A195" s="13" t="s">
        <v>792</v>
      </c>
      <c r="B195" s="9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6">
        <v>20</v>
      </c>
      <c r="AN195" s="13"/>
      <c r="AO195" s="13"/>
      <c r="AP195" s="13"/>
      <c r="AQ195" s="13"/>
      <c r="AR195" s="13"/>
      <c r="AS195" s="13"/>
      <c r="AT195" s="13"/>
      <c r="AU195" s="15">
        <f t="shared" si="3"/>
        <v>20</v>
      </c>
      <c r="AV195" s="9"/>
      <c r="AW195" s="11"/>
      <c r="AX195" s="9"/>
      <c r="AZ195" s="19"/>
    </row>
    <row r="196" spans="1:52" x14ac:dyDescent="0.2">
      <c r="A196" s="13" t="s">
        <v>406</v>
      </c>
      <c r="B196" s="14">
        <v>0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>
        <v>20</v>
      </c>
      <c r="N196" s="13">
        <v>0</v>
      </c>
      <c r="O196" s="13"/>
      <c r="P196" s="13"/>
      <c r="Q196" s="13">
        <v>0</v>
      </c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6"/>
      <c r="AN196" s="13"/>
      <c r="AO196" s="13"/>
      <c r="AP196" s="13"/>
      <c r="AQ196" s="13"/>
      <c r="AR196" s="13"/>
      <c r="AS196" s="13"/>
      <c r="AT196" s="13"/>
      <c r="AU196" s="15">
        <f t="shared" si="3"/>
        <v>20</v>
      </c>
      <c r="AV196" s="9"/>
      <c r="AW196" s="11"/>
      <c r="AX196" s="9"/>
      <c r="AZ196" s="19"/>
    </row>
    <row r="197" spans="1:52" x14ac:dyDescent="0.2">
      <c r="A197" s="13" t="s">
        <v>334</v>
      </c>
      <c r="B197" s="14">
        <v>0</v>
      </c>
      <c r="C197" s="13"/>
      <c r="D197" s="13"/>
      <c r="E197" s="13"/>
      <c r="F197" s="13"/>
      <c r="G197" s="13"/>
      <c r="H197" s="13"/>
      <c r="I197" s="13">
        <v>20</v>
      </c>
      <c r="J197" s="13"/>
      <c r="K197" s="13"/>
      <c r="L197" s="13"/>
      <c r="M197" s="13"/>
      <c r="N197" s="13"/>
      <c r="O197" s="13"/>
      <c r="P197" s="13"/>
      <c r="Q197" s="13">
        <v>0</v>
      </c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6"/>
      <c r="AN197" s="13"/>
      <c r="AO197" s="13"/>
      <c r="AP197" s="13"/>
      <c r="AQ197" s="13"/>
      <c r="AR197" s="13"/>
      <c r="AS197" s="13"/>
      <c r="AT197" s="13"/>
      <c r="AU197" s="15">
        <f t="shared" si="3"/>
        <v>20</v>
      </c>
      <c r="AV197" s="9"/>
      <c r="AW197" s="11"/>
      <c r="AX197" s="9"/>
      <c r="AZ197" s="19"/>
    </row>
    <row r="198" spans="1:52" x14ac:dyDescent="0.2">
      <c r="A198" s="13" t="s">
        <v>780</v>
      </c>
      <c r="B198" s="9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6">
        <v>10</v>
      </c>
      <c r="AN198" s="13">
        <v>10</v>
      </c>
      <c r="AO198" s="13"/>
      <c r="AP198" s="13"/>
      <c r="AQ198" s="13"/>
      <c r="AR198" s="13"/>
      <c r="AS198" s="13"/>
      <c r="AT198" s="13"/>
      <c r="AU198" s="15">
        <f t="shared" si="3"/>
        <v>20</v>
      </c>
      <c r="AV198" s="9"/>
      <c r="AW198" s="11"/>
      <c r="AX198" s="9"/>
      <c r="AZ198" s="19"/>
    </row>
    <row r="199" spans="1:52" x14ac:dyDescent="0.2">
      <c r="A199" s="13" t="s">
        <v>479</v>
      </c>
      <c r="B199" s="9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>
        <v>20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6"/>
      <c r="AN199" s="13"/>
      <c r="AO199" s="13"/>
      <c r="AP199" s="13"/>
      <c r="AQ199" s="13"/>
      <c r="AR199" s="13"/>
      <c r="AS199" s="13"/>
      <c r="AT199" s="13"/>
      <c r="AU199" s="15">
        <f t="shared" si="3"/>
        <v>20</v>
      </c>
      <c r="AV199" s="9"/>
      <c r="AW199" s="11"/>
      <c r="AX199" s="9"/>
      <c r="AZ199" s="19"/>
    </row>
    <row r="200" spans="1:52" x14ac:dyDescent="0.2">
      <c r="A200" s="13" t="s">
        <v>360</v>
      </c>
      <c r="B200" s="14">
        <v>0</v>
      </c>
      <c r="C200" s="13"/>
      <c r="D200" s="13"/>
      <c r="E200" s="13"/>
      <c r="F200" s="13"/>
      <c r="G200" s="13"/>
      <c r="H200" s="13"/>
      <c r="I200" s="13"/>
      <c r="J200" s="13"/>
      <c r="K200" s="13">
        <v>20</v>
      </c>
      <c r="L200" s="13"/>
      <c r="M200" s="13"/>
      <c r="N200" s="13"/>
      <c r="O200" s="13"/>
      <c r="P200" s="13"/>
      <c r="Q200" s="13">
        <v>0</v>
      </c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6"/>
      <c r="AN200" s="13"/>
      <c r="AO200" s="13"/>
      <c r="AP200" s="13"/>
      <c r="AQ200" s="13"/>
      <c r="AR200" s="13"/>
      <c r="AS200" s="13"/>
      <c r="AT200" s="13"/>
      <c r="AU200" s="15">
        <f t="shared" si="3"/>
        <v>20</v>
      </c>
      <c r="AV200" s="9"/>
      <c r="AW200" s="11"/>
      <c r="AX200" s="9"/>
      <c r="AZ200" s="19"/>
    </row>
    <row r="201" spans="1:52" x14ac:dyDescent="0.2">
      <c r="A201" s="13" t="s">
        <v>471</v>
      </c>
      <c r="B201" s="14">
        <v>0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>
        <v>20</v>
      </c>
      <c r="P201" s="13"/>
      <c r="Q201" s="13">
        <v>0</v>
      </c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6"/>
      <c r="AN201" s="13"/>
      <c r="AO201" s="13"/>
      <c r="AP201" s="13"/>
      <c r="AQ201" s="13"/>
      <c r="AR201" s="13"/>
      <c r="AS201" s="13"/>
      <c r="AT201" s="13"/>
      <c r="AU201" s="15">
        <f t="shared" si="3"/>
        <v>20</v>
      </c>
      <c r="AV201" s="9"/>
      <c r="AW201" s="11"/>
      <c r="AX201" s="9"/>
      <c r="AZ201" s="19"/>
    </row>
    <row r="202" spans="1:52" x14ac:dyDescent="0.2">
      <c r="A202" s="13" t="s">
        <v>239</v>
      </c>
      <c r="B202" s="14">
        <v>0</v>
      </c>
      <c r="C202" s="13"/>
      <c r="D202" s="13"/>
      <c r="E202" s="13">
        <v>20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>
        <v>0</v>
      </c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6"/>
      <c r="AN202" s="13"/>
      <c r="AO202" s="13"/>
      <c r="AP202" s="13"/>
      <c r="AQ202" s="13"/>
      <c r="AR202" s="13"/>
      <c r="AS202" s="13"/>
      <c r="AT202" s="13"/>
      <c r="AU202" s="15">
        <f t="shared" si="3"/>
        <v>20</v>
      </c>
      <c r="AV202" s="9"/>
      <c r="AW202" s="11"/>
      <c r="AX202" s="9"/>
      <c r="AZ202" s="19"/>
    </row>
    <row r="203" spans="1:52" x14ac:dyDescent="0.2">
      <c r="A203" s="13" t="s">
        <v>480</v>
      </c>
      <c r="B203" s="9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>
        <v>20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6"/>
      <c r="AN203" s="13"/>
      <c r="AO203" s="13"/>
      <c r="AP203" s="13"/>
      <c r="AQ203" s="13"/>
      <c r="AR203" s="13"/>
      <c r="AS203" s="13"/>
      <c r="AT203" s="13"/>
      <c r="AU203" s="15">
        <f t="shared" si="3"/>
        <v>20</v>
      </c>
      <c r="AV203" s="9"/>
      <c r="AW203" s="11"/>
      <c r="AX203" s="9"/>
    </row>
    <row r="204" spans="1:52" x14ac:dyDescent="0.2">
      <c r="A204" s="13" t="s">
        <v>407</v>
      </c>
      <c r="B204" s="14">
        <v>0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>
        <v>20</v>
      </c>
      <c r="N204" s="13">
        <v>0</v>
      </c>
      <c r="O204" s="13"/>
      <c r="P204" s="13"/>
      <c r="Q204" s="13">
        <v>0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6"/>
      <c r="AN204" s="13"/>
      <c r="AO204" s="13"/>
      <c r="AP204" s="13"/>
      <c r="AQ204" s="13"/>
      <c r="AR204" s="13"/>
      <c r="AS204" s="13"/>
      <c r="AT204" s="13"/>
      <c r="AU204" s="15">
        <f t="shared" si="3"/>
        <v>20</v>
      </c>
      <c r="AV204" s="9"/>
      <c r="AW204" s="11"/>
      <c r="AX204" s="9"/>
    </row>
    <row r="205" spans="1:52" x14ac:dyDescent="0.2">
      <c r="A205" s="13" t="s">
        <v>546</v>
      </c>
      <c r="B205" s="14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>
        <v>20</v>
      </c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6"/>
      <c r="AN205" s="13"/>
      <c r="AO205" s="13"/>
      <c r="AP205" s="13"/>
      <c r="AQ205" s="13"/>
      <c r="AR205" s="13"/>
      <c r="AS205" s="13"/>
      <c r="AT205" s="13"/>
      <c r="AU205" s="15">
        <f t="shared" si="3"/>
        <v>20</v>
      </c>
      <c r="AV205" s="9"/>
      <c r="AW205" s="11"/>
      <c r="AX205" s="9"/>
    </row>
    <row r="206" spans="1:52" x14ac:dyDescent="0.2">
      <c r="A206" s="13" t="s">
        <v>689</v>
      </c>
      <c r="B206" s="9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>
        <v>20</v>
      </c>
      <c r="AH206" s="13"/>
      <c r="AI206" s="13"/>
      <c r="AJ206" s="13"/>
      <c r="AK206" s="13"/>
      <c r="AL206" s="13"/>
      <c r="AM206" s="16"/>
      <c r="AN206" s="13"/>
      <c r="AO206" s="13"/>
      <c r="AP206" s="13"/>
      <c r="AQ206" s="13"/>
      <c r="AR206" s="13"/>
      <c r="AS206" s="13"/>
      <c r="AT206" s="13"/>
      <c r="AU206" s="15">
        <f t="shared" si="3"/>
        <v>20</v>
      </c>
      <c r="AV206" s="9"/>
      <c r="AW206" s="11"/>
      <c r="AX206" s="9"/>
      <c r="AY206" s="23"/>
    </row>
    <row r="207" spans="1:52" x14ac:dyDescent="0.2">
      <c r="A207" s="13" t="s">
        <v>241</v>
      </c>
      <c r="B207" s="14">
        <v>0</v>
      </c>
      <c r="C207" s="13"/>
      <c r="D207" s="13"/>
      <c r="E207" s="13"/>
      <c r="F207" s="13"/>
      <c r="G207" s="13">
        <v>20</v>
      </c>
      <c r="H207" s="13"/>
      <c r="I207" s="13"/>
      <c r="J207" s="13"/>
      <c r="K207" s="13"/>
      <c r="L207" s="13"/>
      <c r="M207" s="13"/>
      <c r="N207" s="13"/>
      <c r="O207" s="13"/>
      <c r="P207" s="13"/>
      <c r="Q207" s="13">
        <v>0</v>
      </c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6"/>
      <c r="AN207" s="13"/>
      <c r="AO207" s="13"/>
      <c r="AP207" s="13"/>
      <c r="AQ207" s="13"/>
      <c r="AR207" s="13"/>
      <c r="AS207" s="13"/>
      <c r="AT207" s="13"/>
      <c r="AU207" s="15">
        <f t="shared" si="3"/>
        <v>20</v>
      </c>
      <c r="AV207" s="9"/>
      <c r="AW207" s="11"/>
      <c r="AX207" s="9"/>
      <c r="AY207" s="19"/>
    </row>
    <row r="208" spans="1:52" x14ac:dyDescent="0.2">
      <c r="A208" s="13" t="s">
        <v>526</v>
      </c>
      <c r="B208" s="14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>
        <v>20</v>
      </c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6"/>
      <c r="AN208" s="13"/>
      <c r="AO208" s="13"/>
      <c r="AP208" s="13"/>
      <c r="AQ208" s="13"/>
      <c r="AR208" s="13"/>
      <c r="AS208" s="13"/>
      <c r="AT208" s="13"/>
      <c r="AU208" s="15">
        <f t="shared" si="3"/>
        <v>20</v>
      </c>
      <c r="AV208" s="9"/>
      <c r="AW208" s="11"/>
      <c r="AX208" s="9"/>
      <c r="AY208" s="19"/>
    </row>
    <row r="209" spans="1:51" x14ac:dyDescent="0.2">
      <c r="A209" s="13" t="s">
        <v>247</v>
      </c>
      <c r="B209" s="14">
        <v>0</v>
      </c>
      <c r="C209" s="13"/>
      <c r="D209" s="13"/>
      <c r="E209" s="13"/>
      <c r="F209" s="13"/>
      <c r="G209" s="13">
        <v>20</v>
      </c>
      <c r="H209" s="13"/>
      <c r="I209" s="13"/>
      <c r="J209" s="13"/>
      <c r="K209" s="13"/>
      <c r="L209" s="13"/>
      <c r="M209" s="13"/>
      <c r="N209" s="13"/>
      <c r="O209" s="13"/>
      <c r="P209" s="13"/>
      <c r="Q209" s="13">
        <v>0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6"/>
      <c r="AN209" s="13"/>
      <c r="AO209" s="13"/>
      <c r="AP209" s="13"/>
      <c r="AQ209" s="13"/>
      <c r="AR209" s="13"/>
      <c r="AS209" s="13"/>
      <c r="AT209" s="13"/>
      <c r="AU209" s="15">
        <f t="shared" si="3"/>
        <v>20</v>
      </c>
      <c r="AV209" s="9"/>
      <c r="AW209" s="11"/>
      <c r="AX209" s="9"/>
      <c r="AY209" s="19"/>
    </row>
    <row r="210" spans="1:51" x14ac:dyDescent="0.2">
      <c r="A210" s="13" t="s">
        <v>567</v>
      </c>
      <c r="B210" s="9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>
        <v>20</v>
      </c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6"/>
      <c r="AN210" s="13"/>
      <c r="AO210" s="13"/>
      <c r="AP210" s="13"/>
      <c r="AQ210" s="13"/>
      <c r="AR210" s="13"/>
      <c r="AS210" s="13"/>
      <c r="AT210" s="13"/>
      <c r="AU210" s="15">
        <f t="shared" si="3"/>
        <v>20</v>
      </c>
      <c r="AV210" s="9"/>
      <c r="AW210" s="11"/>
      <c r="AX210" s="9"/>
      <c r="AY210" s="19"/>
    </row>
    <row r="211" spans="1:51" x14ac:dyDescent="0.2">
      <c r="A211" s="63" t="s">
        <v>848</v>
      </c>
      <c r="B211" s="9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64">
        <v>15</v>
      </c>
      <c r="AP211" s="13"/>
      <c r="AQ211" s="13"/>
      <c r="AR211" s="13"/>
      <c r="AS211" s="13"/>
      <c r="AT211" s="13"/>
      <c r="AU211" s="15">
        <f t="shared" si="3"/>
        <v>15</v>
      </c>
      <c r="AV211" s="9"/>
      <c r="AW211" s="11"/>
      <c r="AX211" s="9"/>
    </row>
    <row r="212" spans="1:51" x14ac:dyDescent="0.2">
      <c r="A212" s="13" t="s">
        <v>630</v>
      </c>
      <c r="B212" s="9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>
        <v>15</v>
      </c>
      <c r="AD212" s="13"/>
      <c r="AE212" s="13"/>
      <c r="AF212" s="13"/>
      <c r="AG212" s="13"/>
      <c r="AH212" s="13"/>
      <c r="AI212" s="13"/>
      <c r="AJ212" s="13"/>
      <c r="AK212" s="13"/>
      <c r="AL212" s="13"/>
      <c r="AM212" s="16"/>
      <c r="AN212" s="13"/>
      <c r="AO212" s="13"/>
      <c r="AP212" s="13"/>
      <c r="AQ212" s="13"/>
      <c r="AR212" s="13"/>
      <c r="AS212" s="13"/>
      <c r="AT212" s="13"/>
      <c r="AU212" s="15">
        <f t="shared" si="3"/>
        <v>15</v>
      </c>
      <c r="AV212" s="9"/>
      <c r="AW212" s="11"/>
      <c r="AX212" s="9"/>
      <c r="AY212" s="19"/>
    </row>
    <row r="213" spans="1:51" x14ac:dyDescent="0.2">
      <c r="A213" s="13" t="s">
        <v>629</v>
      </c>
      <c r="B213" s="9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>
        <v>15</v>
      </c>
      <c r="AD213" s="13"/>
      <c r="AE213" s="13"/>
      <c r="AF213" s="13"/>
      <c r="AG213" s="13"/>
      <c r="AH213" s="13"/>
      <c r="AI213" s="13"/>
      <c r="AJ213" s="13"/>
      <c r="AK213" s="13"/>
      <c r="AL213" s="13"/>
      <c r="AM213" s="16"/>
      <c r="AN213" s="13"/>
      <c r="AO213" s="13"/>
      <c r="AP213" s="13"/>
      <c r="AQ213" s="13"/>
      <c r="AR213" s="13"/>
      <c r="AS213" s="13"/>
      <c r="AT213" s="13"/>
      <c r="AU213" s="15">
        <f t="shared" si="3"/>
        <v>15</v>
      </c>
      <c r="AV213" s="9"/>
      <c r="AW213" s="11"/>
      <c r="AX213" s="9"/>
    </row>
    <row r="214" spans="1:51" x14ac:dyDescent="0.2">
      <c r="A214" s="13" t="s">
        <v>649</v>
      </c>
      <c r="B214" s="14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>
        <v>15</v>
      </c>
      <c r="AF214" s="13"/>
      <c r="AG214" s="13"/>
      <c r="AH214" s="13"/>
      <c r="AI214" s="13"/>
      <c r="AJ214" s="13"/>
      <c r="AK214" s="13"/>
      <c r="AL214" s="13"/>
      <c r="AM214" s="16"/>
      <c r="AN214" s="13"/>
      <c r="AO214" s="13"/>
      <c r="AP214" s="13"/>
      <c r="AQ214" s="13"/>
      <c r="AR214" s="13"/>
      <c r="AS214" s="13"/>
      <c r="AT214" s="13"/>
      <c r="AU214" s="15">
        <f t="shared" si="3"/>
        <v>15</v>
      </c>
      <c r="AV214" s="9"/>
      <c r="AW214" s="11"/>
      <c r="AX214" s="9"/>
    </row>
    <row r="215" spans="1:51" x14ac:dyDescent="0.2">
      <c r="A215" s="65" t="s">
        <v>849</v>
      </c>
      <c r="B215" s="9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64">
        <v>15</v>
      </c>
      <c r="AP215" s="13"/>
      <c r="AQ215" s="13"/>
      <c r="AR215" s="13"/>
      <c r="AS215" s="13"/>
      <c r="AT215" s="13"/>
      <c r="AU215" s="15">
        <f t="shared" si="3"/>
        <v>15</v>
      </c>
      <c r="AV215" s="9"/>
      <c r="AW215" s="11"/>
      <c r="AX215" s="9"/>
    </row>
    <row r="216" spans="1:51" x14ac:dyDescent="0.2">
      <c r="A216" s="13" t="s">
        <v>716</v>
      </c>
      <c r="B216" s="14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>
        <v>15</v>
      </c>
      <c r="AJ216" s="13"/>
      <c r="AK216" s="13"/>
      <c r="AL216" s="13"/>
      <c r="AM216" s="16"/>
      <c r="AN216" s="13"/>
      <c r="AO216" s="13"/>
      <c r="AP216" s="13"/>
      <c r="AQ216" s="13"/>
      <c r="AR216" s="13"/>
      <c r="AS216" s="13"/>
      <c r="AT216" s="13"/>
      <c r="AU216" s="15">
        <f t="shared" si="3"/>
        <v>15</v>
      </c>
      <c r="AV216" s="9"/>
      <c r="AW216" s="11"/>
      <c r="AX216" s="9"/>
    </row>
    <row r="217" spans="1:51" x14ac:dyDescent="0.2">
      <c r="A217" s="13" t="s">
        <v>867</v>
      </c>
      <c r="B217" s="14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6"/>
      <c r="AN217" s="13"/>
      <c r="AO217" s="13"/>
      <c r="AP217" s="13"/>
      <c r="AQ217" s="13">
        <v>15</v>
      </c>
      <c r="AR217" s="13"/>
      <c r="AS217" s="13"/>
      <c r="AT217" s="13"/>
      <c r="AU217" s="15">
        <f t="shared" si="3"/>
        <v>15</v>
      </c>
      <c r="AV217" s="10"/>
      <c r="AW217" s="11"/>
      <c r="AX217" s="9"/>
    </row>
    <row r="218" spans="1:51" x14ac:dyDescent="0.2">
      <c r="A218" s="13" t="s">
        <v>892</v>
      </c>
      <c r="B218" s="14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6"/>
      <c r="AN218" s="13"/>
      <c r="AO218" s="13"/>
      <c r="AP218" s="13"/>
      <c r="AQ218" s="13"/>
      <c r="AR218" s="13"/>
      <c r="AS218" s="13">
        <v>15</v>
      </c>
      <c r="AT218" s="13"/>
      <c r="AU218" s="15">
        <f t="shared" si="3"/>
        <v>15</v>
      </c>
      <c r="AV218" s="9"/>
      <c r="AW218" s="11"/>
      <c r="AX218" s="9"/>
    </row>
    <row r="219" spans="1:51" x14ac:dyDescent="0.2">
      <c r="A219" s="13" t="s">
        <v>699</v>
      </c>
      <c r="B219" s="14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>
        <v>15</v>
      </c>
      <c r="AH219" s="13"/>
      <c r="AI219" s="13"/>
      <c r="AJ219" s="13"/>
      <c r="AK219" s="13"/>
      <c r="AL219" s="13"/>
      <c r="AM219" s="16"/>
      <c r="AN219" s="13"/>
      <c r="AO219" s="13"/>
      <c r="AP219" s="13"/>
      <c r="AQ219" s="13"/>
      <c r="AR219" s="13"/>
      <c r="AS219" s="13"/>
      <c r="AT219" s="13"/>
      <c r="AU219" s="15">
        <f t="shared" si="3"/>
        <v>15</v>
      </c>
      <c r="AV219" s="9"/>
      <c r="AW219" s="11"/>
      <c r="AX219" s="9"/>
    </row>
    <row r="220" spans="1:51" x14ac:dyDescent="0.2">
      <c r="A220" s="66" t="s">
        <v>852</v>
      </c>
      <c r="B220" s="9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64">
        <v>15</v>
      </c>
      <c r="AP220" s="13"/>
      <c r="AQ220" s="13"/>
      <c r="AR220" s="13"/>
      <c r="AS220" s="13"/>
      <c r="AT220" s="13"/>
      <c r="AU220" s="15">
        <f t="shared" si="3"/>
        <v>15</v>
      </c>
      <c r="AV220" s="9"/>
      <c r="AW220" s="11"/>
      <c r="AX220" s="9"/>
    </row>
    <row r="221" spans="1:51" x14ac:dyDescent="0.2">
      <c r="A221" s="65" t="s">
        <v>851</v>
      </c>
      <c r="B221" s="9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64">
        <v>15</v>
      </c>
      <c r="AP221" s="13"/>
      <c r="AQ221" s="13"/>
      <c r="AR221" s="13"/>
      <c r="AS221" s="13"/>
      <c r="AT221" s="13"/>
      <c r="AU221" s="15">
        <f t="shared" si="3"/>
        <v>15</v>
      </c>
      <c r="AV221" s="9"/>
      <c r="AW221" s="11"/>
      <c r="AX221" s="9"/>
    </row>
    <row r="222" spans="1:51" x14ac:dyDescent="0.2">
      <c r="A222" s="13" t="s">
        <v>548</v>
      </c>
      <c r="B222" s="9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>
        <v>15</v>
      </c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6"/>
      <c r="AN222" s="13"/>
      <c r="AO222" s="13"/>
      <c r="AP222" s="13"/>
      <c r="AQ222" s="13"/>
      <c r="AR222" s="13"/>
      <c r="AS222" s="13"/>
      <c r="AT222" s="13"/>
      <c r="AU222" s="15">
        <f t="shared" si="3"/>
        <v>15</v>
      </c>
      <c r="AV222" s="9"/>
      <c r="AW222" s="11"/>
      <c r="AX222" s="9"/>
    </row>
    <row r="223" spans="1:51" x14ac:dyDescent="0.2">
      <c r="A223" s="13" t="s">
        <v>485</v>
      </c>
      <c r="B223" s="9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>
        <v>10</v>
      </c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6"/>
      <c r="AN223" s="13"/>
      <c r="AO223" s="13"/>
      <c r="AP223" s="13"/>
      <c r="AQ223" s="13"/>
      <c r="AR223" s="13"/>
      <c r="AS223" s="13"/>
      <c r="AT223" s="13"/>
      <c r="AU223" s="15">
        <f t="shared" si="3"/>
        <v>10</v>
      </c>
      <c r="AV223" s="9"/>
      <c r="AW223" s="11"/>
      <c r="AX223" s="9"/>
    </row>
    <row r="224" spans="1:51" x14ac:dyDescent="0.2">
      <c r="A224" s="13" t="s">
        <v>785</v>
      </c>
      <c r="B224" s="9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6">
        <v>10</v>
      </c>
      <c r="AN224" s="13"/>
      <c r="AO224" s="13"/>
      <c r="AP224" s="13"/>
      <c r="AQ224" s="13"/>
      <c r="AR224" s="13"/>
      <c r="AS224" s="13"/>
      <c r="AT224" s="13"/>
      <c r="AU224" s="15">
        <f t="shared" si="3"/>
        <v>10</v>
      </c>
      <c r="AV224" s="9"/>
      <c r="AW224" s="11"/>
      <c r="AX224" s="9"/>
    </row>
    <row r="225" spans="1:60" x14ac:dyDescent="0.2">
      <c r="A225" s="13" t="s">
        <v>333</v>
      </c>
      <c r="B225" s="14">
        <v>0</v>
      </c>
      <c r="C225" s="13"/>
      <c r="D225" s="13"/>
      <c r="E225" s="13"/>
      <c r="F225" s="13"/>
      <c r="G225" s="13"/>
      <c r="H225" s="13"/>
      <c r="I225" s="13">
        <v>10</v>
      </c>
      <c r="J225" s="13"/>
      <c r="K225" s="13"/>
      <c r="L225" s="13"/>
      <c r="M225" s="13"/>
      <c r="N225" s="13"/>
      <c r="O225" s="13"/>
      <c r="P225" s="13"/>
      <c r="Q225" s="13">
        <v>0</v>
      </c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6"/>
      <c r="AN225" s="13"/>
      <c r="AO225" s="13"/>
      <c r="AP225" s="13"/>
      <c r="AQ225" s="13"/>
      <c r="AR225" s="13"/>
      <c r="AS225" s="13"/>
      <c r="AT225" s="13"/>
      <c r="AU225" s="15">
        <f t="shared" si="3"/>
        <v>10</v>
      </c>
      <c r="AV225" s="9"/>
      <c r="AW225" s="11"/>
      <c r="AX225" s="9"/>
    </row>
    <row r="226" spans="1:60" x14ac:dyDescent="0.2">
      <c r="A226" s="64" t="s">
        <v>853</v>
      </c>
      <c r="B226" s="9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64">
        <v>10</v>
      </c>
      <c r="AP226" s="13"/>
      <c r="AQ226" s="13"/>
      <c r="AR226" s="13"/>
      <c r="AS226" s="13"/>
      <c r="AT226" s="13"/>
      <c r="AU226" s="15">
        <f t="shared" si="3"/>
        <v>10</v>
      </c>
      <c r="AV226" s="9"/>
      <c r="AW226" s="11"/>
      <c r="AX226" s="9"/>
    </row>
    <row r="227" spans="1:60" x14ac:dyDescent="0.2">
      <c r="A227" s="13" t="s">
        <v>484</v>
      </c>
      <c r="B227" s="9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>
        <v>10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6"/>
      <c r="AN227" s="13"/>
      <c r="AO227" s="13"/>
      <c r="AP227" s="13"/>
      <c r="AQ227" s="13"/>
      <c r="AR227" s="13"/>
      <c r="AS227" s="13"/>
      <c r="AT227" s="13"/>
      <c r="AU227" s="15">
        <f t="shared" si="3"/>
        <v>10</v>
      </c>
      <c r="AV227" s="9"/>
      <c r="AW227" s="11"/>
      <c r="AX227" s="9"/>
    </row>
    <row r="228" spans="1:60" x14ac:dyDescent="0.2">
      <c r="A228" s="13" t="s">
        <v>793</v>
      </c>
      <c r="B228" s="9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6">
        <v>10</v>
      </c>
      <c r="AN228" s="13"/>
      <c r="AO228" s="13"/>
      <c r="AP228" s="13"/>
      <c r="AQ228" s="13"/>
      <c r="AR228" s="13"/>
      <c r="AS228" s="13"/>
      <c r="AT228" s="13"/>
      <c r="AU228" s="15">
        <f t="shared" si="3"/>
        <v>10</v>
      </c>
      <c r="AV228" s="9"/>
      <c r="AW228" s="11"/>
      <c r="AX228" s="9"/>
    </row>
    <row r="229" spans="1:60" x14ac:dyDescent="0.2">
      <c r="A229" s="13" t="s">
        <v>692</v>
      </c>
      <c r="B229" s="14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>
        <v>10</v>
      </c>
      <c r="AH229" s="13"/>
      <c r="AI229" s="13"/>
      <c r="AJ229" s="13"/>
      <c r="AK229" s="13"/>
      <c r="AL229" s="13"/>
      <c r="AM229" s="16"/>
      <c r="AN229" s="58"/>
      <c r="AO229" s="58"/>
      <c r="AP229" s="58"/>
      <c r="AQ229" s="58"/>
      <c r="AR229" s="58"/>
      <c r="AS229" s="58"/>
      <c r="AT229" s="58"/>
      <c r="AU229" s="15">
        <f t="shared" si="3"/>
        <v>10</v>
      </c>
      <c r="AV229" s="9"/>
      <c r="AW229" s="11"/>
      <c r="AX229" s="9"/>
    </row>
    <row r="230" spans="1:60" x14ac:dyDescent="0.2">
      <c r="A230" s="13" t="s">
        <v>483</v>
      </c>
      <c r="B230" s="9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>
        <v>10</v>
      </c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6"/>
      <c r="AN230" s="13"/>
      <c r="AO230" s="13"/>
      <c r="AP230" s="13"/>
      <c r="AQ230" s="13"/>
      <c r="AR230" s="13"/>
      <c r="AS230" s="13"/>
      <c r="AT230" s="13"/>
      <c r="AU230" s="15">
        <f t="shared" si="3"/>
        <v>10</v>
      </c>
      <c r="AV230" s="9"/>
      <c r="AW230" s="11"/>
      <c r="AX230" s="9"/>
    </row>
    <row r="231" spans="1:60" x14ac:dyDescent="0.2">
      <c r="A231" s="13" t="s">
        <v>411</v>
      </c>
      <c r="B231" s="14">
        <v>0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>
        <v>10</v>
      </c>
      <c r="N231" s="13">
        <v>0</v>
      </c>
      <c r="O231" s="13"/>
      <c r="P231" s="13"/>
      <c r="Q231" s="13">
        <v>0</v>
      </c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6"/>
      <c r="AN231" s="13"/>
      <c r="AO231" s="13"/>
      <c r="AP231" s="13"/>
      <c r="AQ231" s="13"/>
      <c r="AR231" s="13"/>
      <c r="AS231" s="13"/>
      <c r="AT231" s="13"/>
      <c r="AU231" s="15">
        <f t="shared" si="3"/>
        <v>10</v>
      </c>
      <c r="AV231" s="9"/>
      <c r="AW231" s="11"/>
      <c r="AX231" s="9"/>
    </row>
    <row r="232" spans="1:60" x14ac:dyDescent="0.2">
      <c r="A232" s="13" t="s">
        <v>338</v>
      </c>
      <c r="B232" s="14">
        <v>0</v>
      </c>
      <c r="C232" s="13"/>
      <c r="D232" s="13"/>
      <c r="E232" s="13"/>
      <c r="F232" s="13"/>
      <c r="G232" s="13"/>
      <c r="H232" s="13"/>
      <c r="I232" s="13">
        <v>10</v>
      </c>
      <c r="J232" s="13"/>
      <c r="K232" s="13"/>
      <c r="L232" s="13"/>
      <c r="M232" s="13"/>
      <c r="N232" s="13"/>
      <c r="O232" s="13"/>
      <c r="P232" s="13"/>
      <c r="Q232" s="13">
        <v>0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6"/>
      <c r="AN232" s="13"/>
      <c r="AO232" s="13"/>
      <c r="AP232" s="13"/>
      <c r="AQ232" s="13"/>
      <c r="AR232" s="13"/>
      <c r="AS232" s="13"/>
      <c r="AT232" s="13"/>
      <c r="AU232" s="15">
        <f t="shared" si="3"/>
        <v>10</v>
      </c>
      <c r="AV232" s="9"/>
      <c r="AW232" s="11"/>
      <c r="AX232" s="9"/>
    </row>
    <row r="233" spans="1:60" x14ac:dyDescent="0.2">
      <c r="A233" s="13" t="s">
        <v>410</v>
      </c>
      <c r="B233" s="14">
        <v>0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>
        <v>10</v>
      </c>
      <c r="N233" s="13">
        <v>0</v>
      </c>
      <c r="O233" s="13"/>
      <c r="P233" s="13"/>
      <c r="Q233" s="13">
        <v>0</v>
      </c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6"/>
      <c r="AN233" s="13"/>
      <c r="AO233" s="13"/>
      <c r="AP233" s="13"/>
      <c r="AQ233" s="13"/>
      <c r="AR233" s="13"/>
      <c r="AS233" s="13"/>
      <c r="AT233" s="13"/>
      <c r="AU233" s="15">
        <f t="shared" si="3"/>
        <v>10</v>
      </c>
      <c r="AV233" s="9"/>
      <c r="AW233" s="11"/>
      <c r="AX233" s="9"/>
      <c r="BA233" s="19"/>
      <c r="BB233" s="19"/>
      <c r="BC233" s="19"/>
      <c r="BD233" s="19"/>
      <c r="BE233" s="19"/>
      <c r="BF233" s="19"/>
      <c r="BG233" s="19"/>
      <c r="BH233" s="19"/>
    </row>
    <row r="234" spans="1:60" x14ac:dyDescent="0.2">
      <c r="A234" s="13" t="s">
        <v>339</v>
      </c>
      <c r="B234" s="14">
        <v>0</v>
      </c>
      <c r="C234" s="13"/>
      <c r="D234" s="13"/>
      <c r="E234" s="13"/>
      <c r="F234" s="13"/>
      <c r="G234" s="13"/>
      <c r="H234" s="13"/>
      <c r="I234" s="13">
        <v>10</v>
      </c>
      <c r="J234" s="13"/>
      <c r="K234" s="13"/>
      <c r="L234" s="13"/>
      <c r="M234" s="13"/>
      <c r="N234" s="13"/>
      <c r="O234" s="13"/>
      <c r="P234" s="13"/>
      <c r="Q234" s="13">
        <v>0</v>
      </c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6"/>
      <c r="AN234" s="13"/>
      <c r="AO234" s="13"/>
      <c r="AP234" s="13"/>
      <c r="AQ234" s="13"/>
      <c r="AR234" s="13"/>
      <c r="AS234" s="13"/>
      <c r="AT234" s="13"/>
      <c r="AU234" s="15">
        <f t="shared" si="3"/>
        <v>10</v>
      </c>
      <c r="AV234" s="9"/>
      <c r="AW234" s="11"/>
      <c r="AX234" s="9"/>
    </row>
    <row r="235" spans="1:60" x14ac:dyDescent="0.2">
      <c r="A235" s="13" t="s">
        <v>584</v>
      </c>
      <c r="B235" s="14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>
        <v>10</v>
      </c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6"/>
      <c r="AN235" s="13"/>
      <c r="AO235" s="13"/>
      <c r="AP235" s="13"/>
      <c r="AQ235" s="13"/>
      <c r="AR235" s="13"/>
      <c r="AS235" s="13"/>
      <c r="AT235" s="13"/>
      <c r="AU235" s="15">
        <f t="shared" si="3"/>
        <v>10</v>
      </c>
      <c r="AV235" s="9"/>
      <c r="AW235" s="11"/>
      <c r="AX235" s="9"/>
    </row>
    <row r="236" spans="1:60" x14ac:dyDescent="0.2">
      <c r="A236" s="13" t="s">
        <v>419</v>
      </c>
      <c r="B236" s="14">
        <v>0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>
        <v>10</v>
      </c>
      <c r="N236" s="13">
        <v>0</v>
      </c>
      <c r="O236" s="13"/>
      <c r="P236" s="13"/>
      <c r="Q236" s="13">
        <v>0</v>
      </c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6"/>
      <c r="AN236" s="13"/>
      <c r="AO236" s="13"/>
      <c r="AP236" s="13"/>
      <c r="AQ236" s="13"/>
      <c r="AR236" s="13"/>
      <c r="AS236" s="13"/>
      <c r="AT236" s="13"/>
      <c r="AU236" s="15">
        <f t="shared" si="3"/>
        <v>10</v>
      </c>
      <c r="AV236" s="9"/>
      <c r="AW236" s="11"/>
      <c r="AX236" s="9"/>
    </row>
    <row r="237" spans="1:60" x14ac:dyDescent="0.2">
      <c r="A237" s="13" t="s">
        <v>527</v>
      </c>
      <c r="B237" s="9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>
        <v>10</v>
      </c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6"/>
      <c r="AN237" s="13"/>
      <c r="AO237" s="13"/>
      <c r="AP237" s="13"/>
      <c r="AQ237" s="13"/>
      <c r="AR237" s="13"/>
      <c r="AS237" s="13"/>
      <c r="AT237" s="13"/>
      <c r="AU237" s="15">
        <f t="shared" si="3"/>
        <v>10</v>
      </c>
      <c r="AV237" s="9"/>
      <c r="AW237" s="11"/>
      <c r="AX237" s="9"/>
    </row>
    <row r="238" spans="1:60" x14ac:dyDescent="0.2">
      <c r="A238" s="16"/>
      <c r="B238" s="10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5">
        <f t="shared" ref="AU238:AU244" si="4">SUM(B238:AT238)</f>
        <v>0</v>
      </c>
      <c r="AV238" s="10"/>
      <c r="AW238" s="18"/>
      <c r="AX238" s="10"/>
    </row>
    <row r="239" spans="1:60" x14ac:dyDescent="0.2">
      <c r="A239" s="65"/>
      <c r="B239" s="9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64"/>
      <c r="AP239" s="13"/>
      <c r="AQ239" s="13"/>
      <c r="AR239" s="13"/>
      <c r="AS239" s="13"/>
      <c r="AT239" s="13"/>
      <c r="AU239" s="15">
        <f t="shared" si="4"/>
        <v>0</v>
      </c>
      <c r="AV239" s="9"/>
      <c r="AW239" s="11"/>
      <c r="AX239" s="9"/>
    </row>
    <row r="240" spans="1:60" x14ac:dyDescent="0.2">
      <c r="A240" s="13"/>
      <c r="B240" s="9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6"/>
      <c r="AN240" s="13"/>
      <c r="AO240" s="13"/>
      <c r="AP240" s="13"/>
      <c r="AQ240" s="13"/>
      <c r="AR240" s="13"/>
      <c r="AS240" s="13"/>
      <c r="AT240" s="13"/>
      <c r="AU240" s="15">
        <f t="shared" si="4"/>
        <v>0</v>
      </c>
      <c r="AV240" s="9"/>
      <c r="AW240" s="11"/>
      <c r="AX240" s="9"/>
    </row>
    <row r="241" spans="1:50" x14ac:dyDescent="0.2">
      <c r="A241" s="13"/>
      <c r="B241" s="9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6"/>
      <c r="AN241" s="13"/>
      <c r="AO241" s="13"/>
      <c r="AP241" s="13"/>
      <c r="AQ241" s="13"/>
      <c r="AR241" s="13"/>
      <c r="AS241" s="13"/>
      <c r="AT241" s="13"/>
      <c r="AU241" s="15">
        <f t="shared" si="4"/>
        <v>0</v>
      </c>
      <c r="AV241" s="9"/>
      <c r="AW241" s="11"/>
      <c r="AX241" s="9"/>
    </row>
    <row r="242" spans="1:50" x14ac:dyDescent="0.2">
      <c r="A242" s="64"/>
      <c r="B242" s="9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64"/>
      <c r="AP242" s="13"/>
      <c r="AQ242" s="13"/>
      <c r="AR242" s="13"/>
      <c r="AS242" s="13"/>
      <c r="AT242" s="13"/>
      <c r="AU242" s="15">
        <f t="shared" si="4"/>
        <v>0</v>
      </c>
      <c r="AV242" s="9"/>
      <c r="AW242" s="11"/>
      <c r="AX242" s="9"/>
    </row>
    <row r="243" spans="1:50" x14ac:dyDescent="0.2">
      <c r="A243" s="13"/>
      <c r="B243" s="9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6"/>
      <c r="AN243" s="13"/>
      <c r="AO243" s="13"/>
      <c r="AP243" s="13"/>
      <c r="AQ243" s="13"/>
      <c r="AR243" s="13"/>
      <c r="AS243" s="13"/>
      <c r="AT243" s="13"/>
      <c r="AU243" s="15">
        <f t="shared" si="4"/>
        <v>0</v>
      </c>
      <c r="AV243" s="9"/>
      <c r="AW243" s="11"/>
      <c r="AX243" s="9"/>
    </row>
    <row r="244" spans="1:50" x14ac:dyDescent="0.2">
      <c r="A244" s="13"/>
      <c r="B244" s="9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6"/>
      <c r="AN244" s="13"/>
      <c r="AO244" s="13"/>
      <c r="AP244" s="13"/>
      <c r="AQ244" s="13"/>
      <c r="AR244" s="13"/>
      <c r="AS244" s="13"/>
      <c r="AT244" s="13"/>
      <c r="AU244" s="15">
        <f t="shared" si="4"/>
        <v>0</v>
      </c>
      <c r="AV244" s="9"/>
      <c r="AW244" s="11"/>
      <c r="AX244" s="9"/>
    </row>
  </sheetData>
  <sortState xmlns:xlrd2="http://schemas.microsoft.com/office/spreadsheetml/2017/richdata2" ref="A2:BJ237">
    <sortCondition descending="1" ref="AU2:AU237"/>
  </sortState>
  <phoneticPr fontId="6" type="noConversion"/>
  <printOptions horizontalCentered="1" verticalCentered="1"/>
  <pageMargins left="0.75" right="0.75" top="0.25" bottom="0.25" header="0.5" footer="0.5"/>
  <pageSetup scale="7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BH476"/>
  <sheetViews>
    <sheetView zoomScaleNormal="100" workbookViewId="0">
      <selection activeCell="BB10" sqref="BB10"/>
    </sheetView>
  </sheetViews>
  <sheetFormatPr defaultColWidth="20.140625" defaultRowHeight="12.75" x14ac:dyDescent="0.2"/>
  <cols>
    <col min="1" max="1" width="24.140625" style="23" bestFit="1" customWidth="1"/>
    <col min="2" max="2" width="17.140625" style="23" customWidth="1"/>
    <col min="3" max="3" width="10.140625" style="28" hidden="1" customWidth="1"/>
    <col min="4" max="4" width="6.140625" style="23" hidden="1" customWidth="1"/>
    <col min="5" max="5" width="5.140625" style="23" hidden="1" customWidth="1"/>
    <col min="6" max="6" width="6.140625" style="23" hidden="1" customWidth="1"/>
    <col min="7" max="7" width="5.140625" style="23" hidden="1" customWidth="1"/>
    <col min="8" max="8" width="6.140625" style="23" hidden="1" customWidth="1"/>
    <col min="9" max="9" width="5.140625" style="23" hidden="1" customWidth="1"/>
    <col min="10" max="10" width="6.140625" style="23" hidden="1" customWidth="1"/>
    <col min="11" max="11" width="9.140625" style="23" hidden="1" customWidth="1"/>
    <col min="12" max="12" width="6.140625" style="23" hidden="1" customWidth="1"/>
    <col min="13" max="13" width="5.140625" style="23" hidden="1" customWidth="1"/>
    <col min="14" max="14" width="6.140625" style="23" hidden="1" customWidth="1"/>
    <col min="15" max="15" width="5.140625" style="23" hidden="1" customWidth="1"/>
    <col min="16" max="16" width="6.140625" style="23" hidden="1" customWidth="1"/>
    <col min="17" max="17" width="5.140625" style="23" hidden="1" customWidth="1"/>
    <col min="18" max="18" width="6.140625" style="23" hidden="1" customWidth="1"/>
    <col min="19" max="19" width="5.140625" style="23" hidden="1" customWidth="1"/>
    <col min="20" max="46" width="6.140625" style="23" hidden="1" customWidth="1"/>
    <col min="47" max="48" width="6.140625" style="23" customWidth="1"/>
    <col min="49" max="49" width="7.140625" style="23" customWidth="1"/>
    <col min="50" max="50" width="5.85546875" style="23" customWidth="1"/>
    <col min="51" max="51" width="7.85546875" style="29" customWidth="1"/>
    <col min="52" max="52" width="9.85546875" style="28" bestFit="1" customWidth="1"/>
    <col min="53" max="55" width="20.140625" style="23"/>
    <col min="56" max="56" width="7.42578125" style="23" hidden="1" customWidth="1"/>
    <col min="57" max="57" width="6.140625" style="23" hidden="1" customWidth="1"/>
    <col min="58" max="58" width="6.85546875" style="23" hidden="1" customWidth="1"/>
    <col min="59" max="59" width="7.140625" style="23" hidden="1" customWidth="1"/>
    <col min="60" max="60" width="6.5703125" style="23" hidden="1" customWidth="1"/>
    <col min="61" max="16384" width="20.140625" style="23"/>
  </cols>
  <sheetData>
    <row r="1" spans="1:52" x14ac:dyDescent="0.2">
      <c r="A1" s="37" t="s">
        <v>0</v>
      </c>
      <c r="B1" s="37" t="s">
        <v>94</v>
      </c>
      <c r="C1" s="37" t="s">
        <v>198</v>
      </c>
      <c r="D1" s="37" t="s">
        <v>412</v>
      </c>
      <c r="E1" s="37">
        <v>2000</v>
      </c>
      <c r="F1" s="37" t="s">
        <v>413</v>
      </c>
      <c r="G1" s="37">
        <v>2001</v>
      </c>
      <c r="H1" s="37" t="s">
        <v>233</v>
      </c>
      <c r="I1" s="37">
        <v>2002</v>
      </c>
      <c r="J1" s="37" t="s">
        <v>234</v>
      </c>
      <c r="K1" s="37">
        <v>2003</v>
      </c>
      <c r="L1" s="37" t="s">
        <v>321</v>
      </c>
      <c r="M1" s="37">
        <v>2004</v>
      </c>
      <c r="N1" s="37" t="s">
        <v>341</v>
      </c>
      <c r="O1" s="37">
        <v>2005</v>
      </c>
      <c r="P1" s="37" t="s">
        <v>370</v>
      </c>
      <c r="Q1" s="37">
        <v>2006</v>
      </c>
      <c r="R1" s="37" t="s">
        <v>427</v>
      </c>
      <c r="S1" s="37">
        <v>2007</v>
      </c>
      <c r="T1" s="37" t="s">
        <v>477</v>
      </c>
      <c r="U1" s="37">
        <v>2008</v>
      </c>
      <c r="V1" s="37" t="s">
        <v>522</v>
      </c>
      <c r="W1" s="37">
        <v>2009</v>
      </c>
      <c r="X1" s="37" t="s">
        <v>540</v>
      </c>
      <c r="Y1" s="37">
        <v>2010</v>
      </c>
      <c r="Z1" s="37" t="s">
        <v>561</v>
      </c>
      <c r="AA1" s="37">
        <v>2011</v>
      </c>
      <c r="AB1" s="37" t="s">
        <v>577</v>
      </c>
      <c r="AC1" s="37">
        <v>2012</v>
      </c>
      <c r="AD1" s="37" t="s">
        <v>607</v>
      </c>
      <c r="AE1" s="37">
        <v>2013</v>
      </c>
      <c r="AF1" s="37" t="s">
        <v>624</v>
      </c>
      <c r="AG1" s="37">
        <v>2014</v>
      </c>
      <c r="AH1" s="37" t="s">
        <v>632</v>
      </c>
      <c r="AI1" s="37">
        <v>2015</v>
      </c>
      <c r="AJ1" s="37" t="s">
        <v>658</v>
      </c>
      <c r="AK1" s="37">
        <v>2016</v>
      </c>
      <c r="AL1" s="37" t="s">
        <v>701</v>
      </c>
      <c r="AM1" s="37">
        <v>2017</v>
      </c>
      <c r="AN1" s="37" t="s">
        <v>718</v>
      </c>
      <c r="AO1" s="37">
        <v>2018</v>
      </c>
      <c r="AP1" s="37" t="s">
        <v>744</v>
      </c>
      <c r="AQ1" s="37">
        <v>2019</v>
      </c>
      <c r="AR1" s="37" t="s">
        <v>794</v>
      </c>
      <c r="AS1" s="37">
        <v>2020</v>
      </c>
      <c r="AT1" s="37" t="s">
        <v>862</v>
      </c>
      <c r="AU1" s="37">
        <v>2021</v>
      </c>
      <c r="AV1" s="37" t="s">
        <v>889</v>
      </c>
      <c r="AW1" s="37" t="s">
        <v>144</v>
      </c>
      <c r="AX1" s="37" t="s">
        <v>197</v>
      </c>
      <c r="AY1" s="42" t="s">
        <v>196</v>
      </c>
      <c r="AZ1" s="37" t="s">
        <v>909</v>
      </c>
    </row>
    <row r="2" spans="1:52" x14ac:dyDescent="0.2">
      <c r="A2" s="16" t="s">
        <v>364</v>
      </c>
      <c r="B2" s="16" t="s">
        <v>114</v>
      </c>
      <c r="C2" s="17">
        <v>39352</v>
      </c>
      <c r="D2" s="16">
        <v>690</v>
      </c>
      <c r="E2" s="16">
        <v>60</v>
      </c>
      <c r="F2" s="16">
        <v>350</v>
      </c>
      <c r="G2" s="16">
        <v>240</v>
      </c>
      <c r="H2" s="16">
        <v>400</v>
      </c>
      <c r="I2" s="16">
        <v>140</v>
      </c>
      <c r="J2" s="16">
        <v>250</v>
      </c>
      <c r="K2" s="16">
        <v>210</v>
      </c>
      <c r="L2" s="16">
        <v>200</v>
      </c>
      <c r="M2" s="16">
        <v>160</v>
      </c>
      <c r="N2" s="16">
        <v>510</v>
      </c>
      <c r="O2" s="16"/>
      <c r="P2" s="16"/>
      <c r="Q2" s="16"/>
      <c r="R2" s="16">
        <v>25</v>
      </c>
      <c r="S2" s="16">
        <v>20</v>
      </c>
      <c r="T2" s="16">
        <v>175</v>
      </c>
      <c r="U2" s="16">
        <v>270</v>
      </c>
      <c r="V2" s="16">
        <v>300</v>
      </c>
      <c r="W2" s="16">
        <v>145</v>
      </c>
      <c r="X2" s="16">
        <v>275</v>
      </c>
      <c r="Y2" s="16">
        <f>70+40+20+40+40+20</f>
        <v>230</v>
      </c>
      <c r="Z2" s="16">
        <f>25+25+50+50+25+50+25+50+25+50</f>
        <v>375</v>
      </c>
      <c r="AA2" s="16">
        <v>40</v>
      </c>
      <c r="AB2" s="16">
        <v>25</v>
      </c>
      <c r="AC2" s="16">
        <v>40</v>
      </c>
      <c r="AD2" s="16">
        <v>25</v>
      </c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>
        <f t="shared" ref="AW2:AW65" si="0">SUM(D2:AV2)</f>
        <v>5155</v>
      </c>
      <c r="AX2" s="16">
        <v>5000</v>
      </c>
      <c r="AY2" s="26">
        <v>2010</v>
      </c>
      <c r="AZ2" s="26"/>
    </row>
    <row r="3" spans="1:52" x14ac:dyDescent="0.2">
      <c r="A3" s="16" t="s">
        <v>202</v>
      </c>
      <c r="B3" s="16" t="s">
        <v>114</v>
      </c>
      <c r="C3" s="17">
        <v>38290</v>
      </c>
      <c r="D3" s="16">
        <v>4505</v>
      </c>
      <c r="E3" s="16"/>
      <c r="F3" s="16"/>
      <c r="G3" s="16">
        <v>60</v>
      </c>
      <c r="H3" s="16">
        <v>125</v>
      </c>
      <c r="I3" s="16"/>
      <c r="J3" s="16">
        <v>50</v>
      </c>
      <c r="K3" s="16"/>
      <c r="L3" s="16"/>
      <c r="M3" s="16">
        <v>20</v>
      </c>
      <c r="N3" s="16">
        <v>25</v>
      </c>
      <c r="O3" s="16"/>
      <c r="P3" s="16"/>
      <c r="Q3" s="16"/>
      <c r="R3" s="16"/>
      <c r="S3" s="16"/>
      <c r="T3" s="16"/>
      <c r="U3" s="16">
        <v>0</v>
      </c>
      <c r="V3" s="16">
        <v>0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>
        <f t="shared" si="0"/>
        <v>4785</v>
      </c>
      <c r="AX3" s="16">
        <v>4750</v>
      </c>
      <c r="AY3" s="26">
        <v>2004</v>
      </c>
      <c r="AZ3" s="10"/>
    </row>
    <row r="4" spans="1:52" x14ac:dyDescent="0.2">
      <c r="A4" s="16" t="s">
        <v>570</v>
      </c>
      <c r="B4" s="16" t="s">
        <v>569</v>
      </c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>
        <f>20+40+40+20</f>
        <v>120</v>
      </c>
      <c r="AB4" s="16">
        <v>100</v>
      </c>
      <c r="AC4" s="16">
        <v>50</v>
      </c>
      <c r="AD4" s="16">
        <v>25</v>
      </c>
      <c r="AE4" s="16">
        <v>90</v>
      </c>
      <c r="AF4" s="16">
        <v>150</v>
      </c>
      <c r="AG4" s="16">
        <v>65</v>
      </c>
      <c r="AH4" s="16">
        <v>250</v>
      </c>
      <c r="AI4" s="16">
        <v>145</v>
      </c>
      <c r="AJ4" s="16">
        <v>225</v>
      </c>
      <c r="AK4" s="16">
        <v>30</v>
      </c>
      <c r="AL4" s="16">
        <v>275</v>
      </c>
      <c r="AM4" s="16">
        <f>80+25+10+10</f>
        <v>125</v>
      </c>
      <c r="AN4" s="16">
        <v>145</v>
      </c>
      <c r="AO4" s="16">
        <v>86</v>
      </c>
      <c r="AP4" s="16">
        <v>200</v>
      </c>
      <c r="AQ4" s="16">
        <v>50</v>
      </c>
      <c r="AR4" s="16">
        <v>50</v>
      </c>
      <c r="AS4" s="16">
        <v>80</v>
      </c>
      <c r="AT4" s="16">
        <v>125</v>
      </c>
      <c r="AU4" s="16"/>
      <c r="AV4" s="16">
        <v>150</v>
      </c>
      <c r="AW4" s="16">
        <f t="shared" si="0"/>
        <v>2536</v>
      </c>
      <c r="AX4" s="16">
        <v>2250</v>
      </c>
      <c r="AY4" s="26">
        <v>2020</v>
      </c>
      <c r="AZ4" s="10">
        <v>2500</v>
      </c>
    </row>
    <row r="5" spans="1:52" x14ac:dyDescent="0.2">
      <c r="A5" s="16" t="s">
        <v>53</v>
      </c>
      <c r="B5" s="16" t="s">
        <v>114</v>
      </c>
      <c r="C5" s="17">
        <v>35795</v>
      </c>
      <c r="D5" s="16">
        <v>2270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>
        <v>25</v>
      </c>
      <c r="S5" s="16"/>
      <c r="T5" s="16"/>
      <c r="U5" s="16">
        <v>0</v>
      </c>
      <c r="V5" s="16">
        <v>0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>
        <f t="shared" si="0"/>
        <v>2295</v>
      </c>
      <c r="AX5" s="16">
        <v>2250</v>
      </c>
      <c r="AY5" s="26">
        <v>1999</v>
      </c>
      <c r="AZ5" s="10"/>
    </row>
    <row r="6" spans="1:52" x14ac:dyDescent="0.2">
      <c r="A6" s="38" t="s">
        <v>61</v>
      </c>
      <c r="B6" s="38" t="s">
        <v>340</v>
      </c>
      <c r="C6" s="39">
        <v>36824</v>
      </c>
      <c r="D6" s="38">
        <v>1950</v>
      </c>
      <c r="E6" s="38">
        <v>80</v>
      </c>
      <c r="F6" s="38">
        <v>25</v>
      </c>
      <c r="G6" s="38"/>
      <c r="H6" s="38"/>
      <c r="I6" s="38"/>
      <c r="J6" s="38"/>
      <c r="K6" s="38" t="s">
        <v>450</v>
      </c>
      <c r="L6" s="38"/>
      <c r="M6" s="38"/>
      <c r="N6" s="38"/>
      <c r="O6" s="38"/>
      <c r="P6" s="38"/>
      <c r="Q6" s="38"/>
      <c r="R6" s="38"/>
      <c r="S6" s="38"/>
      <c r="T6" s="38"/>
      <c r="U6" s="38">
        <v>0</v>
      </c>
      <c r="V6" s="38">
        <v>0</v>
      </c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16">
        <f t="shared" si="0"/>
        <v>2055</v>
      </c>
      <c r="AX6" s="38">
        <v>2000</v>
      </c>
      <c r="AY6" s="40">
        <v>2000</v>
      </c>
      <c r="AZ6" s="10"/>
    </row>
    <row r="7" spans="1:52" x14ac:dyDescent="0.2">
      <c r="A7" s="16" t="s">
        <v>443</v>
      </c>
      <c r="B7" s="16" t="s">
        <v>442</v>
      </c>
      <c r="C7" s="17">
        <v>39352</v>
      </c>
      <c r="D7" s="16"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v>110</v>
      </c>
      <c r="R7" s="16"/>
      <c r="S7" s="16">
        <v>60</v>
      </c>
      <c r="T7" s="16">
        <v>100</v>
      </c>
      <c r="U7" s="16">
        <f>40+35+40+20+20</f>
        <v>155</v>
      </c>
      <c r="V7" s="16">
        <v>175</v>
      </c>
      <c r="W7" s="16">
        <v>115</v>
      </c>
      <c r="X7" s="16">
        <v>150</v>
      </c>
      <c r="Y7" s="16">
        <f>40+40+40+20</f>
        <v>140</v>
      </c>
      <c r="Z7" s="16">
        <v>25</v>
      </c>
      <c r="AA7" s="16">
        <f>40+20+40</f>
        <v>100</v>
      </c>
      <c r="AB7" s="16"/>
      <c r="AC7" s="16">
        <v>145</v>
      </c>
      <c r="AD7" s="16">
        <v>200</v>
      </c>
      <c r="AE7" s="16">
        <v>40</v>
      </c>
      <c r="AF7" s="16">
        <v>50</v>
      </c>
      <c r="AG7" s="16">
        <v>37</v>
      </c>
      <c r="AH7" s="16"/>
      <c r="AI7" s="16">
        <v>89</v>
      </c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>
        <f t="shared" si="0"/>
        <v>1691</v>
      </c>
      <c r="AX7" s="16">
        <v>1500</v>
      </c>
      <c r="AY7" s="26">
        <v>2013</v>
      </c>
      <c r="AZ7" s="10"/>
    </row>
    <row r="8" spans="1:52" x14ac:dyDescent="0.2">
      <c r="A8" s="16" t="s">
        <v>741</v>
      </c>
      <c r="B8" s="16" t="s">
        <v>569</v>
      </c>
      <c r="C8" s="17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>
        <v>19</v>
      </c>
      <c r="AL8" s="16">
        <v>25</v>
      </c>
      <c r="AM8" s="16">
        <f>75+20</f>
        <v>95</v>
      </c>
      <c r="AN8" s="16">
        <v>205</v>
      </c>
      <c r="AO8" s="16">
        <v>170</v>
      </c>
      <c r="AP8" s="16">
        <v>200</v>
      </c>
      <c r="AQ8" s="16">
        <v>90</v>
      </c>
      <c r="AR8" s="16">
        <v>425</v>
      </c>
      <c r="AS8" s="16">
        <v>80</v>
      </c>
      <c r="AT8" s="16">
        <v>150</v>
      </c>
      <c r="AU8" s="16">
        <v>50</v>
      </c>
      <c r="AV8" s="16">
        <v>50</v>
      </c>
      <c r="AW8" s="16">
        <f t="shared" si="0"/>
        <v>1559</v>
      </c>
      <c r="AX8" s="16">
        <v>1250</v>
      </c>
      <c r="AY8" s="26">
        <v>2020</v>
      </c>
      <c r="AZ8" s="10">
        <v>1500</v>
      </c>
    </row>
    <row r="9" spans="1:52" x14ac:dyDescent="0.2">
      <c r="A9" s="38" t="s">
        <v>631</v>
      </c>
      <c r="B9" s="38" t="s">
        <v>615</v>
      </c>
      <c r="C9" s="39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>
        <f>25+25+12+27+26</f>
        <v>115</v>
      </c>
      <c r="Y9" s="38"/>
      <c r="Z9" s="38"/>
      <c r="AA9" s="38"/>
      <c r="AB9" s="38">
        <f>50+35</f>
        <v>85</v>
      </c>
      <c r="AC9" s="38"/>
      <c r="AD9" s="38"/>
      <c r="AE9" s="38">
        <v>145</v>
      </c>
      <c r="AF9" s="38">
        <v>200</v>
      </c>
      <c r="AG9" s="38">
        <v>127</v>
      </c>
      <c r="AH9" s="38">
        <v>275</v>
      </c>
      <c r="AI9" s="38">
        <f>15+20</f>
        <v>35</v>
      </c>
      <c r="AJ9" s="38">
        <v>550</v>
      </c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16">
        <f t="shared" si="0"/>
        <v>1532</v>
      </c>
      <c r="AX9" s="38">
        <v>1500</v>
      </c>
      <c r="AY9" s="40">
        <v>2015</v>
      </c>
      <c r="AZ9" s="10"/>
    </row>
    <row r="10" spans="1:52" x14ac:dyDescent="0.2">
      <c r="A10" s="16" t="s">
        <v>633</v>
      </c>
      <c r="B10" s="16" t="s">
        <v>595</v>
      </c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>
        <v>123</v>
      </c>
      <c r="AH10" s="16"/>
      <c r="AI10" s="16">
        <v>282</v>
      </c>
      <c r="AJ10" s="16">
        <v>65</v>
      </c>
      <c r="AK10" s="16">
        <v>90</v>
      </c>
      <c r="AL10" s="16">
        <v>80</v>
      </c>
      <c r="AM10" s="16">
        <f>190+25+25</f>
        <v>240</v>
      </c>
      <c r="AN10" s="16">
        <v>180</v>
      </c>
      <c r="AO10" s="16">
        <v>20</v>
      </c>
      <c r="AP10" s="16">
        <v>180</v>
      </c>
      <c r="AQ10" s="16">
        <v>40</v>
      </c>
      <c r="AR10" s="16"/>
      <c r="AS10" s="16">
        <v>40</v>
      </c>
      <c r="AT10" s="16">
        <v>50</v>
      </c>
      <c r="AU10" s="16">
        <v>28</v>
      </c>
      <c r="AV10" s="16">
        <v>25</v>
      </c>
      <c r="AW10" s="16">
        <f t="shared" si="0"/>
        <v>1443</v>
      </c>
      <c r="AX10" s="16">
        <v>1250</v>
      </c>
      <c r="AY10" s="26">
        <v>2018</v>
      </c>
      <c r="AZ10" s="10"/>
    </row>
    <row r="11" spans="1:52" x14ac:dyDescent="0.2">
      <c r="A11" s="16" t="s">
        <v>703</v>
      </c>
      <c r="B11" s="16" t="s">
        <v>442</v>
      </c>
      <c r="C11" s="17"/>
      <c r="D11" s="16">
        <v>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>
        <v>40</v>
      </c>
      <c r="AL11" s="16">
        <v>25</v>
      </c>
      <c r="AM11" s="16">
        <f>145+25+10</f>
        <v>180</v>
      </c>
      <c r="AN11" s="16">
        <v>180</v>
      </c>
      <c r="AO11" s="16">
        <v>150</v>
      </c>
      <c r="AP11" s="16">
        <v>205</v>
      </c>
      <c r="AQ11" s="16">
        <v>130</v>
      </c>
      <c r="AR11" s="16">
        <v>15</v>
      </c>
      <c r="AS11" s="16">
        <v>65</v>
      </c>
      <c r="AT11" s="16">
        <v>125</v>
      </c>
      <c r="AU11" s="16">
        <v>90</v>
      </c>
      <c r="AV11" s="16">
        <v>75</v>
      </c>
      <c r="AW11" s="16">
        <f t="shared" si="0"/>
        <v>1280</v>
      </c>
      <c r="AX11" s="16">
        <v>1000</v>
      </c>
      <c r="AY11" s="26">
        <v>2020</v>
      </c>
      <c r="AZ11" s="10">
        <v>1250</v>
      </c>
    </row>
    <row r="12" spans="1:52" x14ac:dyDescent="0.2">
      <c r="A12" s="16" t="s">
        <v>271</v>
      </c>
      <c r="B12" s="16" t="s">
        <v>283</v>
      </c>
      <c r="C12" s="17">
        <v>39352</v>
      </c>
      <c r="D12" s="16">
        <v>0</v>
      </c>
      <c r="E12" s="16"/>
      <c r="F12" s="16"/>
      <c r="G12" s="16"/>
      <c r="H12" s="16"/>
      <c r="I12" s="16">
        <v>100</v>
      </c>
      <c r="J12" s="16">
        <v>100</v>
      </c>
      <c r="K12" s="16">
        <v>40</v>
      </c>
      <c r="L12" s="16">
        <v>100</v>
      </c>
      <c r="M12" s="16"/>
      <c r="N12" s="16">
        <v>275</v>
      </c>
      <c r="O12" s="16">
        <v>80</v>
      </c>
      <c r="P12" s="16">
        <v>310</v>
      </c>
      <c r="Q12" s="16">
        <v>0</v>
      </c>
      <c r="R12" s="16">
        <v>200</v>
      </c>
      <c r="S12" s="16">
        <v>20</v>
      </c>
      <c r="T12" s="16">
        <v>50</v>
      </c>
      <c r="U12" s="16">
        <v>0</v>
      </c>
      <c r="V12" s="16">
        <v>0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>
        <f t="shared" si="0"/>
        <v>1275</v>
      </c>
      <c r="AX12" s="16">
        <v>1250</v>
      </c>
      <c r="AY12" s="26">
        <v>2007</v>
      </c>
      <c r="AZ12" s="10"/>
    </row>
    <row r="13" spans="1:52" x14ac:dyDescent="0.2">
      <c r="A13" s="16" t="s">
        <v>746</v>
      </c>
      <c r="B13" s="16" t="s">
        <v>615</v>
      </c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>
        <v>25</v>
      </c>
      <c r="AJ13" s="16">
        <v>30</v>
      </c>
      <c r="AK13" s="16"/>
      <c r="AL13" s="16"/>
      <c r="AM13" s="16"/>
      <c r="AN13" s="16"/>
      <c r="AO13" s="16">
        <v>15</v>
      </c>
      <c r="AP13" s="16">
        <f>475+50</f>
        <v>525</v>
      </c>
      <c r="AQ13" s="16">
        <v>40</v>
      </c>
      <c r="AR13" s="16">
        <v>230</v>
      </c>
      <c r="AS13" s="16"/>
      <c r="AT13" s="16">
        <v>200</v>
      </c>
      <c r="AU13" s="16">
        <v>25</v>
      </c>
      <c r="AV13" s="16">
        <v>100</v>
      </c>
      <c r="AW13" s="16">
        <f t="shared" si="0"/>
        <v>1190</v>
      </c>
      <c r="AX13" s="16">
        <v>1000</v>
      </c>
      <c r="AY13" s="26">
        <v>2020</v>
      </c>
      <c r="AZ13" s="10"/>
    </row>
    <row r="14" spans="1:52" x14ac:dyDescent="0.2">
      <c r="A14" s="16" t="s">
        <v>60</v>
      </c>
      <c r="B14" s="16" t="s">
        <v>103</v>
      </c>
      <c r="C14" s="17">
        <v>35795</v>
      </c>
      <c r="D14" s="16">
        <v>1165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0</v>
      </c>
      <c r="V14" s="16">
        <v>0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>
        <f t="shared" si="0"/>
        <v>1165</v>
      </c>
      <c r="AX14" s="16">
        <v>1000</v>
      </c>
      <c r="AY14" s="26">
        <v>1996</v>
      </c>
      <c r="AZ14" s="10"/>
    </row>
    <row r="15" spans="1:52" x14ac:dyDescent="0.2">
      <c r="A15" s="38" t="s">
        <v>58</v>
      </c>
      <c r="B15" s="38" t="s">
        <v>340</v>
      </c>
      <c r="C15" s="39">
        <v>36433</v>
      </c>
      <c r="D15" s="38">
        <v>1145</v>
      </c>
      <c r="E15" s="38"/>
      <c r="F15" s="38"/>
      <c r="G15" s="38"/>
      <c r="H15" s="38"/>
      <c r="I15" s="38"/>
      <c r="J15" s="38"/>
      <c r="K15" s="38" t="s">
        <v>450</v>
      </c>
      <c r="L15" s="38"/>
      <c r="M15" s="38"/>
      <c r="N15" s="38"/>
      <c r="O15" s="38"/>
      <c r="P15" s="38"/>
      <c r="Q15" s="38"/>
      <c r="R15" s="38"/>
      <c r="S15" s="38"/>
      <c r="T15" s="38"/>
      <c r="U15" s="38">
        <v>0</v>
      </c>
      <c r="V15" s="38">
        <v>0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16">
        <f t="shared" si="0"/>
        <v>1145</v>
      </c>
      <c r="AX15" s="38">
        <v>1000</v>
      </c>
      <c r="AY15" s="40">
        <v>1996</v>
      </c>
      <c r="AZ15" s="10"/>
    </row>
    <row r="16" spans="1:52" x14ac:dyDescent="0.2">
      <c r="A16" s="16" t="s">
        <v>289</v>
      </c>
      <c r="B16" s="16" t="s">
        <v>126</v>
      </c>
      <c r="C16" s="17">
        <v>38290</v>
      </c>
      <c r="D16" s="16">
        <v>0</v>
      </c>
      <c r="E16" s="16"/>
      <c r="F16" s="16"/>
      <c r="G16" s="16"/>
      <c r="H16" s="16"/>
      <c r="I16" s="16"/>
      <c r="J16" s="16"/>
      <c r="K16" s="16">
        <v>130</v>
      </c>
      <c r="L16" s="16"/>
      <c r="M16" s="16">
        <v>240</v>
      </c>
      <c r="N16" s="16"/>
      <c r="O16" s="16">
        <v>60</v>
      </c>
      <c r="P16" s="16">
        <v>0</v>
      </c>
      <c r="Q16" s="16">
        <v>240</v>
      </c>
      <c r="R16" s="16"/>
      <c r="S16" s="16"/>
      <c r="T16" s="16"/>
      <c r="U16" s="16">
        <v>290</v>
      </c>
      <c r="V16" s="16">
        <v>100</v>
      </c>
      <c r="W16" s="16">
        <v>30</v>
      </c>
      <c r="X16" s="16">
        <v>25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>
        <f t="shared" si="0"/>
        <v>1115</v>
      </c>
      <c r="AX16" s="16">
        <v>1000</v>
      </c>
      <c r="AY16" s="26">
        <v>2008</v>
      </c>
      <c r="AZ16" s="10"/>
    </row>
    <row r="17" spans="1:52" x14ac:dyDescent="0.2">
      <c r="A17" s="16" t="s">
        <v>6</v>
      </c>
      <c r="B17" s="16" t="s">
        <v>126</v>
      </c>
      <c r="C17" s="17">
        <v>36433</v>
      </c>
      <c r="D17" s="16">
        <v>1055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v>0</v>
      </c>
      <c r="V17" s="16">
        <v>0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>
        <f t="shared" si="0"/>
        <v>1055</v>
      </c>
      <c r="AX17" s="16">
        <v>1000</v>
      </c>
      <c r="AY17" s="26">
        <v>1999</v>
      </c>
      <c r="AZ17" s="10"/>
    </row>
    <row r="18" spans="1:52" x14ac:dyDescent="0.2">
      <c r="A18" s="16" t="s">
        <v>17</v>
      </c>
      <c r="B18" s="16" t="s">
        <v>113</v>
      </c>
      <c r="C18" s="17">
        <v>35064</v>
      </c>
      <c r="D18" s="16">
        <v>1045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v>0</v>
      </c>
      <c r="V18" s="16">
        <v>0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>
        <f t="shared" si="0"/>
        <v>1045</v>
      </c>
      <c r="AX18" s="16">
        <v>1000</v>
      </c>
      <c r="AY18" s="26">
        <v>1995</v>
      </c>
      <c r="AZ18" s="10"/>
    </row>
    <row r="19" spans="1:52" x14ac:dyDescent="0.2">
      <c r="A19" s="16" t="s">
        <v>646</v>
      </c>
      <c r="B19" s="16" t="s">
        <v>637</v>
      </c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>
        <v>90</v>
      </c>
      <c r="AH19" s="16"/>
      <c r="AI19" s="16">
        <v>55</v>
      </c>
      <c r="AJ19" s="16"/>
      <c r="AK19" s="16">
        <v>50</v>
      </c>
      <c r="AL19" s="16"/>
      <c r="AM19" s="16">
        <f>75+10</f>
        <v>85</v>
      </c>
      <c r="AN19" s="16"/>
      <c r="AO19" s="16">
        <v>150</v>
      </c>
      <c r="AP19" s="16">
        <v>75</v>
      </c>
      <c r="AQ19" s="16">
        <v>150</v>
      </c>
      <c r="AR19" s="16">
        <v>125</v>
      </c>
      <c r="AS19" s="16">
        <v>100</v>
      </c>
      <c r="AT19" s="16">
        <v>50</v>
      </c>
      <c r="AU19" s="16">
        <v>65</v>
      </c>
      <c r="AV19" s="16">
        <v>50</v>
      </c>
      <c r="AW19" s="16">
        <f t="shared" si="0"/>
        <v>1045</v>
      </c>
      <c r="AX19" s="16">
        <v>750</v>
      </c>
      <c r="AY19" s="26">
        <v>2019</v>
      </c>
      <c r="AZ19" s="10">
        <v>1000</v>
      </c>
    </row>
    <row r="20" spans="1:52" x14ac:dyDescent="0.2">
      <c r="A20" s="16" t="s">
        <v>232</v>
      </c>
      <c r="B20" s="16" t="s">
        <v>167</v>
      </c>
      <c r="C20" s="17">
        <v>38290</v>
      </c>
      <c r="D20" s="16">
        <v>210</v>
      </c>
      <c r="E20" s="16">
        <v>120</v>
      </c>
      <c r="F20" s="16"/>
      <c r="G20" s="16">
        <v>40</v>
      </c>
      <c r="H20" s="16">
        <v>175</v>
      </c>
      <c r="I20" s="16">
        <v>40</v>
      </c>
      <c r="J20" s="16"/>
      <c r="K20" s="16">
        <v>150</v>
      </c>
      <c r="L20" s="16">
        <v>50</v>
      </c>
      <c r="M20" s="16">
        <v>60</v>
      </c>
      <c r="N20" s="16">
        <v>25</v>
      </c>
      <c r="O20" s="16"/>
      <c r="P20" s="16"/>
      <c r="Q20" s="16">
        <v>70</v>
      </c>
      <c r="R20" s="16">
        <v>100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>
        <f t="shared" si="0"/>
        <v>1040</v>
      </c>
      <c r="AX20" s="16">
        <v>1000</v>
      </c>
      <c r="AY20" s="26">
        <v>2006</v>
      </c>
      <c r="AZ20" s="10"/>
    </row>
    <row r="21" spans="1:52" x14ac:dyDescent="0.2">
      <c r="A21" s="16" t="s">
        <v>18</v>
      </c>
      <c r="B21" s="16" t="s">
        <v>117</v>
      </c>
      <c r="C21" s="17">
        <v>35064</v>
      </c>
      <c r="D21" s="16">
        <v>1040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>
        <f t="shared" si="0"/>
        <v>1040</v>
      </c>
      <c r="AX21" s="16">
        <v>1000</v>
      </c>
      <c r="AY21" s="26">
        <v>1995</v>
      </c>
      <c r="AZ21" s="10"/>
    </row>
    <row r="22" spans="1:52" x14ac:dyDescent="0.2">
      <c r="A22" s="16" t="s">
        <v>13</v>
      </c>
      <c r="B22" s="16" t="s">
        <v>102</v>
      </c>
      <c r="C22" s="17">
        <v>35064</v>
      </c>
      <c r="D22" s="16">
        <v>1000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>
        <f t="shared" si="0"/>
        <v>1000</v>
      </c>
      <c r="AX22" s="16">
        <v>1000</v>
      </c>
      <c r="AY22" s="26">
        <v>2000</v>
      </c>
      <c r="AZ22" s="10"/>
    </row>
    <row r="23" spans="1:52" x14ac:dyDescent="0.2">
      <c r="A23" s="16" t="s">
        <v>653</v>
      </c>
      <c r="B23" s="16" t="s">
        <v>904</v>
      </c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>
        <v>92</v>
      </c>
      <c r="AH23" s="16">
        <v>15</v>
      </c>
      <c r="AI23" s="16">
        <v>50</v>
      </c>
      <c r="AJ23" s="16">
        <v>175</v>
      </c>
      <c r="AK23" s="16"/>
      <c r="AL23" s="16"/>
      <c r="AM23" s="16"/>
      <c r="AN23" s="16"/>
      <c r="AO23" s="16">
        <v>85</v>
      </c>
      <c r="AP23" s="16">
        <f>125+25</f>
        <v>150</v>
      </c>
      <c r="AQ23" s="16">
        <v>30</v>
      </c>
      <c r="AR23" s="16">
        <v>130</v>
      </c>
      <c r="AS23" s="16">
        <v>70</v>
      </c>
      <c r="AT23" s="16">
        <v>75</v>
      </c>
      <c r="AU23" s="16">
        <v>40</v>
      </c>
      <c r="AV23" s="16">
        <v>75</v>
      </c>
      <c r="AW23" s="16">
        <f t="shared" si="0"/>
        <v>987</v>
      </c>
      <c r="AX23" s="16">
        <v>750</v>
      </c>
      <c r="AY23" s="26">
        <v>2020</v>
      </c>
      <c r="AZ23" s="10"/>
    </row>
    <row r="24" spans="1:52" x14ac:dyDescent="0.2">
      <c r="A24" s="38" t="s">
        <v>424</v>
      </c>
      <c r="B24" s="38" t="s">
        <v>340</v>
      </c>
      <c r="C24" s="39">
        <v>37904</v>
      </c>
      <c r="D24" s="38">
        <v>0</v>
      </c>
      <c r="E24" s="38">
        <v>120</v>
      </c>
      <c r="F24" s="38">
        <v>50</v>
      </c>
      <c r="G24" s="38"/>
      <c r="H24" s="38"/>
      <c r="I24" s="38">
        <v>40</v>
      </c>
      <c r="J24" s="38"/>
      <c r="K24" s="38">
        <v>50</v>
      </c>
      <c r="L24" s="38">
        <v>25</v>
      </c>
      <c r="M24" s="38"/>
      <c r="N24" s="38"/>
      <c r="O24" s="38">
        <v>190</v>
      </c>
      <c r="P24" s="38">
        <v>75</v>
      </c>
      <c r="Q24" s="38">
        <v>250</v>
      </c>
      <c r="R24" s="38">
        <v>175</v>
      </c>
      <c r="S24" s="38"/>
      <c r="T24" s="38"/>
      <c r="U24" s="38">
        <v>0</v>
      </c>
      <c r="V24" s="38">
        <v>0</v>
      </c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16">
        <f t="shared" si="0"/>
        <v>975</v>
      </c>
      <c r="AX24" s="38">
        <v>750</v>
      </c>
      <c r="AY24" s="40">
        <v>2006</v>
      </c>
      <c r="AZ24" s="10"/>
    </row>
    <row r="25" spans="1:52" x14ac:dyDescent="0.2">
      <c r="A25" s="16" t="s">
        <v>135</v>
      </c>
      <c r="B25" s="16" t="s">
        <v>130</v>
      </c>
      <c r="C25" s="17">
        <v>37904</v>
      </c>
      <c r="D25" s="16">
        <v>525</v>
      </c>
      <c r="E25" s="16">
        <v>280</v>
      </c>
      <c r="F25" s="16"/>
      <c r="G25" s="16"/>
      <c r="H25" s="16"/>
      <c r="I25" s="16"/>
      <c r="J25" s="16"/>
      <c r="K25" s="16">
        <v>40</v>
      </c>
      <c r="L25" s="16"/>
      <c r="M25" s="16"/>
      <c r="N25" s="16"/>
      <c r="O25" s="16"/>
      <c r="P25" s="16"/>
      <c r="Q25" s="16"/>
      <c r="R25" s="16"/>
      <c r="S25" s="16"/>
      <c r="T25" s="16"/>
      <c r="U25" s="16">
        <v>0</v>
      </c>
      <c r="V25" s="16">
        <v>0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>
        <f t="shared" si="0"/>
        <v>845</v>
      </c>
      <c r="AX25" s="16">
        <v>750</v>
      </c>
      <c r="AY25" s="26">
        <v>2000</v>
      </c>
      <c r="AZ25" s="10"/>
    </row>
    <row r="26" spans="1:52" x14ac:dyDescent="0.2">
      <c r="A26" s="16" t="s">
        <v>83</v>
      </c>
      <c r="B26" s="16" t="s">
        <v>142</v>
      </c>
      <c r="C26" s="17">
        <v>39352</v>
      </c>
      <c r="D26" s="16">
        <v>45</v>
      </c>
      <c r="E26" s="16"/>
      <c r="F26" s="16"/>
      <c r="G26" s="16"/>
      <c r="H26" s="16"/>
      <c r="I26" s="16"/>
      <c r="J26" s="16"/>
      <c r="K26" s="16">
        <v>10</v>
      </c>
      <c r="L26" s="16"/>
      <c r="M26" s="16">
        <v>80</v>
      </c>
      <c r="N26" s="16"/>
      <c r="O26" s="16">
        <v>120</v>
      </c>
      <c r="P26" s="16">
        <v>50</v>
      </c>
      <c r="Q26" s="16">
        <v>140</v>
      </c>
      <c r="R26" s="16">
        <v>25</v>
      </c>
      <c r="S26" s="16">
        <v>60</v>
      </c>
      <c r="T26" s="16">
        <v>25</v>
      </c>
      <c r="U26" s="16">
        <f>20+20+20</f>
        <v>60</v>
      </c>
      <c r="V26" s="16">
        <v>15</v>
      </c>
      <c r="W26" s="16">
        <v>40</v>
      </c>
      <c r="X26" s="16"/>
      <c r="Y26" s="16">
        <v>80</v>
      </c>
      <c r="Z26" s="16">
        <v>0</v>
      </c>
      <c r="AA26" s="16">
        <f>20</f>
        <v>20</v>
      </c>
      <c r="AB26" s="16"/>
      <c r="AC26" s="16"/>
      <c r="AD26" s="16"/>
      <c r="AE26" s="16"/>
      <c r="AF26" s="16"/>
      <c r="AG26" s="16">
        <v>15</v>
      </c>
      <c r="AH26" s="16"/>
      <c r="AI26" s="16"/>
      <c r="AJ26" s="16"/>
      <c r="AK26" s="16"/>
      <c r="AL26" s="16"/>
      <c r="AM26" s="16">
        <f>25+15</f>
        <v>40</v>
      </c>
      <c r="AN26" s="16"/>
      <c r="AO26" s="16">
        <v>10</v>
      </c>
      <c r="AP26" s="16"/>
      <c r="AQ26" s="16"/>
      <c r="AR26" s="16"/>
      <c r="AS26" s="16"/>
      <c r="AT26" s="16"/>
      <c r="AU26" s="16"/>
      <c r="AV26" s="16"/>
      <c r="AW26" s="16">
        <f t="shared" si="0"/>
        <v>835</v>
      </c>
      <c r="AX26" s="16">
        <v>750</v>
      </c>
      <c r="AY26" s="26">
        <v>2010</v>
      </c>
      <c r="AZ26" s="10"/>
    </row>
    <row r="27" spans="1:52" x14ac:dyDescent="0.2">
      <c r="A27" s="16" t="s">
        <v>19</v>
      </c>
      <c r="B27" s="16" t="s">
        <v>123</v>
      </c>
      <c r="C27" s="17">
        <v>35064</v>
      </c>
      <c r="D27" s="16">
        <v>830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>
        <f t="shared" si="0"/>
        <v>830</v>
      </c>
      <c r="AX27" s="16">
        <v>750</v>
      </c>
      <c r="AY27" s="26">
        <v>1995</v>
      </c>
      <c r="AZ27" s="10"/>
    </row>
    <row r="28" spans="1:52" x14ac:dyDescent="0.2">
      <c r="A28" s="16" t="s">
        <v>375</v>
      </c>
      <c r="B28" s="16" t="s">
        <v>380</v>
      </c>
      <c r="C28" s="17">
        <v>39352</v>
      </c>
      <c r="D28" s="16">
        <v>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>
        <v>120</v>
      </c>
      <c r="P28" s="16">
        <v>50</v>
      </c>
      <c r="Q28" s="16">
        <v>190</v>
      </c>
      <c r="R28" s="16">
        <v>85</v>
      </c>
      <c r="S28" s="16">
        <v>100</v>
      </c>
      <c r="T28" s="16"/>
      <c r="U28" s="16">
        <f>20+35+20+40+10+20</f>
        <v>145</v>
      </c>
      <c r="V28" s="16">
        <v>50</v>
      </c>
      <c r="W28" s="16">
        <v>55</v>
      </c>
      <c r="X28" s="16"/>
      <c r="Y28" s="16">
        <v>20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>
        <f t="shared" si="0"/>
        <v>815</v>
      </c>
      <c r="AX28" s="16">
        <v>750</v>
      </c>
      <c r="AY28" s="26">
        <v>2009</v>
      </c>
      <c r="AZ28" s="10"/>
    </row>
    <row r="29" spans="1:52" x14ac:dyDescent="0.2">
      <c r="A29" s="16" t="s">
        <v>905</v>
      </c>
      <c r="B29" s="16" t="s">
        <v>615</v>
      </c>
      <c r="C29" s="10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>
        <v>70</v>
      </c>
      <c r="AP29" s="16">
        <v>75</v>
      </c>
      <c r="AQ29" s="16">
        <v>40</v>
      </c>
      <c r="AR29" s="16">
        <v>325</v>
      </c>
      <c r="AS29" s="16">
        <v>70</v>
      </c>
      <c r="AT29" s="16">
        <v>50</v>
      </c>
      <c r="AU29" s="16">
        <v>15</v>
      </c>
      <c r="AV29" s="16">
        <v>150</v>
      </c>
      <c r="AW29" s="16">
        <f t="shared" si="0"/>
        <v>795</v>
      </c>
      <c r="AX29" s="16">
        <v>500</v>
      </c>
      <c r="AY29" s="26">
        <v>2019</v>
      </c>
      <c r="AZ29" s="10">
        <v>750</v>
      </c>
    </row>
    <row r="30" spans="1:52" x14ac:dyDescent="0.2">
      <c r="A30" s="16" t="s">
        <v>640</v>
      </c>
      <c r="B30" s="16" t="s">
        <v>340</v>
      </c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>
        <v>15</v>
      </c>
      <c r="AH30" s="16"/>
      <c r="AI30" s="16"/>
      <c r="AJ30" s="16"/>
      <c r="AK30" s="16"/>
      <c r="AL30" s="16"/>
      <c r="AM30" s="16">
        <v>150</v>
      </c>
      <c r="AN30" s="16">
        <v>205</v>
      </c>
      <c r="AO30" s="16">
        <v>77</v>
      </c>
      <c r="AP30" s="16">
        <v>150</v>
      </c>
      <c r="AQ30" s="16"/>
      <c r="AR30" s="16">
        <v>15</v>
      </c>
      <c r="AS30" s="16">
        <v>50</v>
      </c>
      <c r="AT30" s="16">
        <v>100</v>
      </c>
      <c r="AU30" s="16"/>
      <c r="AV30" s="16"/>
      <c r="AW30" s="16">
        <f t="shared" si="0"/>
        <v>762</v>
      </c>
      <c r="AX30" s="16">
        <v>750</v>
      </c>
      <c r="AY30" s="26">
        <v>2020</v>
      </c>
      <c r="AZ30" s="10"/>
    </row>
    <row r="31" spans="1:52" x14ac:dyDescent="0.2">
      <c r="A31" s="16" t="s">
        <v>45</v>
      </c>
      <c r="B31" s="16" t="s">
        <v>134</v>
      </c>
      <c r="C31" s="17">
        <v>37904</v>
      </c>
      <c r="D31" s="16">
        <v>450</v>
      </c>
      <c r="E31" s="16"/>
      <c r="F31" s="16"/>
      <c r="G31" s="16">
        <v>100</v>
      </c>
      <c r="H31" s="16"/>
      <c r="I31" s="16"/>
      <c r="J31" s="16"/>
      <c r="K31" s="16">
        <v>210</v>
      </c>
      <c r="L31" s="16"/>
      <c r="M31" s="16"/>
      <c r="N31" s="16"/>
      <c r="O31" s="16"/>
      <c r="P31" s="16"/>
      <c r="Q31" s="16"/>
      <c r="R31" s="16"/>
      <c r="S31" s="16"/>
      <c r="T31" s="16"/>
      <c r="U31" s="16">
        <v>0</v>
      </c>
      <c r="V31" s="16">
        <v>0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>
        <f t="shared" si="0"/>
        <v>760</v>
      </c>
      <c r="AX31" s="16">
        <v>750</v>
      </c>
      <c r="AY31" s="26">
        <v>2003</v>
      </c>
      <c r="AZ31" s="10"/>
    </row>
    <row r="32" spans="1:52" x14ac:dyDescent="0.2">
      <c r="A32" s="16" t="s">
        <v>789</v>
      </c>
      <c r="B32" s="16" t="s">
        <v>676</v>
      </c>
      <c r="C32" s="10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>
        <v>15</v>
      </c>
      <c r="AP32" s="16">
        <v>40</v>
      </c>
      <c r="AQ32" s="16">
        <v>150</v>
      </c>
      <c r="AR32" s="16">
        <v>240</v>
      </c>
      <c r="AS32" s="16">
        <v>50</v>
      </c>
      <c r="AT32" s="16">
        <v>140</v>
      </c>
      <c r="AU32" s="16"/>
      <c r="AV32" s="16">
        <v>125</v>
      </c>
      <c r="AW32" s="16">
        <f t="shared" si="0"/>
        <v>760</v>
      </c>
      <c r="AX32" s="16">
        <v>500</v>
      </c>
      <c r="AY32" s="26">
        <v>2020</v>
      </c>
      <c r="AZ32" s="10">
        <v>750</v>
      </c>
    </row>
    <row r="33" spans="1:52" x14ac:dyDescent="0.2">
      <c r="A33" s="16" t="s">
        <v>798</v>
      </c>
      <c r="B33" s="16" t="s">
        <v>710</v>
      </c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>
        <v>30</v>
      </c>
      <c r="AL33" s="16"/>
      <c r="AM33" s="16">
        <v>120</v>
      </c>
      <c r="AN33" s="16">
        <v>170</v>
      </c>
      <c r="AO33" s="16">
        <v>45</v>
      </c>
      <c r="AP33" s="16">
        <v>105</v>
      </c>
      <c r="AQ33" s="16">
        <v>85</v>
      </c>
      <c r="AR33" s="16">
        <v>50</v>
      </c>
      <c r="AS33" s="16">
        <v>30</v>
      </c>
      <c r="AT33" s="16">
        <v>50</v>
      </c>
      <c r="AU33" s="16"/>
      <c r="AV33" s="16"/>
      <c r="AW33" s="16">
        <f t="shared" si="0"/>
        <v>685</v>
      </c>
      <c r="AX33" s="16">
        <v>500</v>
      </c>
      <c r="AY33" s="26">
        <v>2019</v>
      </c>
      <c r="AZ33" s="10"/>
    </row>
    <row r="34" spans="1:52" x14ac:dyDescent="0.2">
      <c r="A34" s="16" t="s">
        <v>901</v>
      </c>
      <c r="B34" s="16" t="s">
        <v>622</v>
      </c>
      <c r="C34" s="10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>
        <v>45</v>
      </c>
      <c r="AP34" s="16">
        <v>65</v>
      </c>
      <c r="AQ34" s="16">
        <v>100</v>
      </c>
      <c r="AR34" s="16">
        <v>140</v>
      </c>
      <c r="AS34" s="16">
        <v>100</v>
      </c>
      <c r="AT34" s="16">
        <v>115</v>
      </c>
      <c r="AU34" s="16">
        <v>70</v>
      </c>
      <c r="AV34" s="16">
        <v>50</v>
      </c>
      <c r="AW34" s="16">
        <f t="shared" si="0"/>
        <v>685</v>
      </c>
      <c r="AX34" s="16">
        <v>500</v>
      </c>
      <c r="AY34" s="26">
        <v>2020</v>
      </c>
      <c r="AZ34" s="10"/>
    </row>
    <row r="35" spans="1:52" x14ac:dyDescent="0.2">
      <c r="A35" s="16" t="s">
        <v>563</v>
      </c>
      <c r="B35" s="16" t="s">
        <v>559</v>
      </c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>
        <f>20+40+20+40+25+40+20</f>
        <v>205</v>
      </c>
      <c r="Z35" s="16">
        <f>25+25+50+50+25+50+25+50+25+50</f>
        <v>375</v>
      </c>
      <c r="AA35" s="16">
        <v>20</v>
      </c>
      <c r="AB35" s="16">
        <v>50</v>
      </c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>
        <f t="shared" si="0"/>
        <v>650</v>
      </c>
      <c r="AX35" s="16">
        <v>500</v>
      </c>
      <c r="AY35" s="26">
        <v>2010</v>
      </c>
      <c r="AZ35" s="10"/>
    </row>
    <row r="36" spans="1:52" x14ac:dyDescent="0.2">
      <c r="A36" s="16" t="s">
        <v>180</v>
      </c>
      <c r="B36" s="16" t="s">
        <v>108</v>
      </c>
      <c r="C36" s="17">
        <v>38290</v>
      </c>
      <c r="D36" s="16">
        <v>140</v>
      </c>
      <c r="E36" s="16">
        <v>120</v>
      </c>
      <c r="F36" s="16"/>
      <c r="G36" s="16">
        <v>20</v>
      </c>
      <c r="H36" s="16">
        <v>200</v>
      </c>
      <c r="I36" s="16"/>
      <c r="J36" s="16"/>
      <c r="K36" s="16">
        <v>50</v>
      </c>
      <c r="L36" s="16">
        <v>50</v>
      </c>
      <c r="M36" s="16">
        <v>35</v>
      </c>
      <c r="N36" s="16">
        <v>25</v>
      </c>
      <c r="O36" s="16">
        <v>0</v>
      </c>
      <c r="P36" s="16">
        <v>0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>
        <f t="shared" si="0"/>
        <v>640</v>
      </c>
      <c r="AX36" s="16">
        <v>500</v>
      </c>
      <c r="AY36" s="26">
        <v>2003</v>
      </c>
      <c r="AZ36" s="10"/>
    </row>
    <row r="37" spans="1:52" x14ac:dyDescent="0.2">
      <c r="A37" s="16" t="s">
        <v>344</v>
      </c>
      <c r="B37" s="16" t="s">
        <v>112</v>
      </c>
      <c r="C37" s="17">
        <v>39352</v>
      </c>
      <c r="D37" s="16">
        <v>105</v>
      </c>
      <c r="E37" s="16"/>
      <c r="F37" s="16"/>
      <c r="G37" s="16">
        <v>120</v>
      </c>
      <c r="H37" s="16">
        <v>25</v>
      </c>
      <c r="I37" s="16"/>
      <c r="J37" s="16"/>
      <c r="K37" s="16">
        <v>40</v>
      </c>
      <c r="L37" s="16"/>
      <c r="M37" s="16">
        <v>120</v>
      </c>
      <c r="N37" s="16"/>
      <c r="O37" s="16">
        <v>140</v>
      </c>
      <c r="P37" s="16">
        <v>0</v>
      </c>
      <c r="Q37" s="16">
        <v>60</v>
      </c>
      <c r="R37" s="16"/>
      <c r="S37" s="16">
        <v>20</v>
      </c>
      <c r="T37" s="16"/>
      <c r="U37" s="16"/>
      <c r="V37" s="16"/>
      <c r="W37" s="16"/>
      <c r="X37" s="16"/>
      <c r="Y37" s="16"/>
      <c r="Z37" s="16"/>
      <c r="AA37" s="16"/>
      <c r="AB37" s="16"/>
      <c r="AC37" s="16">
        <v>10</v>
      </c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>
        <f t="shared" si="0"/>
        <v>640</v>
      </c>
      <c r="AX37" s="16">
        <v>500</v>
      </c>
      <c r="AY37" s="26">
        <v>2005</v>
      </c>
      <c r="AZ37" s="10"/>
    </row>
    <row r="38" spans="1:52" x14ac:dyDescent="0.2">
      <c r="A38" s="16" t="s">
        <v>269</v>
      </c>
      <c r="B38" s="16" t="s">
        <v>282</v>
      </c>
      <c r="C38" s="17">
        <v>38290</v>
      </c>
      <c r="D38" s="16">
        <v>0</v>
      </c>
      <c r="E38" s="16"/>
      <c r="F38" s="16"/>
      <c r="G38" s="16"/>
      <c r="H38" s="16"/>
      <c r="I38" s="16">
        <v>40</v>
      </c>
      <c r="J38" s="16"/>
      <c r="K38" s="16"/>
      <c r="L38" s="16"/>
      <c r="M38" s="16">
        <v>80</v>
      </c>
      <c r="N38" s="16">
        <v>200</v>
      </c>
      <c r="O38" s="16"/>
      <c r="P38" s="16"/>
      <c r="Q38" s="16">
        <v>140</v>
      </c>
      <c r="R38" s="16">
        <v>175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>
        <f t="shared" si="0"/>
        <v>635</v>
      </c>
      <c r="AX38" s="16">
        <v>500</v>
      </c>
      <c r="AY38" s="26">
        <v>2006</v>
      </c>
      <c r="AZ38" s="10"/>
    </row>
    <row r="39" spans="1:52" x14ac:dyDescent="0.2">
      <c r="A39" s="16" t="s">
        <v>638</v>
      </c>
      <c r="B39" s="16" t="s">
        <v>594</v>
      </c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>
        <v>30</v>
      </c>
      <c r="AH39" s="16"/>
      <c r="AI39" s="16">
        <v>105</v>
      </c>
      <c r="AJ39" s="16"/>
      <c r="AK39" s="16">
        <v>100</v>
      </c>
      <c r="AL39" s="16">
        <v>40</v>
      </c>
      <c r="AM39" s="16"/>
      <c r="AN39" s="16">
        <v>75</v>
      </c>
      <c r="AO39" s="16"/>
      <c r="AP39" s="16"/>
      <c r="AQ39" s="16">
        <v>140</v>
      </c>
      <c r="AR39" s="16">
        <v>115</v>
      </c>
      <c r="AS39" s="16">
        <v>10</v>
      </c>
      <c r="AT39" s="16"/>
      <c r="AU39" s="16"/>
      <c r="AV39" s="16"/>
      <c r="AW39" s="16">
        <f t="shared" si="0"/>
        <v>615</v>
      </c>
      <c r="AX39" s="16">
        <v>500</v>
      </c>
      <c r="AY39" s="26">
        <v>2019</v>
      </c>
      <c r="AZ39" s="10"/>
    </row>
    <row r="40" spans="1:52" x14ac:dyDescent="0.2">
      <c r="A40" s="16" t="s">
        <v>306</v>
      </c>
      <c r="B40" s="16" t="s">
        <v>315</v>
      </c>
      <c r="C40" s="17">
        <v>38290</v>
      </c>
      <c r="D40" s="16">
        <v>0</v>
      </c>
      <c r="E40" s="16"/>
      <c r="F40" s="16"/>
      <c r="G40" s="16"/>
      <c r="H40" s="16"/>
      <c r="I40" s="16"/>
      <c r="J40" s="16"/>
      <c r="K40" s="16">
        <v>40</v>
      </c>
      <c r="L40" s="16">
        <v>125</v>
      </c>
      <c r="M40" s="16">
        <v>200</v>
      </c>
      <c r="N40" s="16">
        <v>250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>
        <f t="shared" si="0"/>
        <v>615</v>
      </c>
      <c r="AX40" s="16">
        <v>500</v>
      </c>
      <c r="AY40" s="26">
        <v>2004</v>
      </c>
      <c r="AZ40" s="10"/>
    </row>
    <row r="41" spans="1:52" x14ac:dyDescent="0.2">
      <c r="A41" s="16" t="s">
        <v>270</v>
      </c>
      <c r="B41" s="16" t="s">
        <v>282</v>
      </c>
      <c r="C41" s="17">
        <v>38290</v>
      </c>
      <c r="D41" s="16">
        <v>0</v>
      </c>
      <c r="E41" s="16"/>
      <c r="F41" s="16"/>
      <c r="G41" s="16"/>
      <c r="H41" s="16"/>
      <c r="I41" s="16">
        <v>40</v>
      </c>
      <c r="J41" s="16"/>
      <c r="K41" s="16">
        <v>80</v>
      </c>
      <c r="L41" s="16">
        <v>150</v>
      </c>
      <c r="M41" s="16"/>
      <c r="N41" s="16">
        <v>25</v>
      </c>
      <c r="O41" s="16">
        <v>20</v>
      </c>
      <c r="P41" s="16">
        <v>25</v>
      </c>
      <c r="Q41" s="16">
        <v>120</v>
      </c>
      <c r="R41" s="16">
        <v>100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>
        <f t="shared" si="0"/>
        <v>560</v>
      </c>
      <c r="AX41" s="16">
        <v>500</v>
      </c>
      <c r="AY41" s="26">
        <v>2006</v>
      </c>
      <c r="AZ41" s="10"/>
    </row>
    <row r="42" spans="1:52" x14ac:dyDescent="0.2">
      <c r="A42" s="16" t="s">
        <v>50</v>
      </c>
      <c r="B42" s="16" t="s">
        <v>622</v>
      </c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>
        <v>50</v>
      </c>
      <c r="AF42" s="16"/>
      <c r="AG42" s="16">
        <v>112</v>
      </c>
      <c r="AH42" s="16"/>
      <c r="AI42" s="16">
        <v>105</v>
      </c>
      <c r="AJ42" s="16"/>
      <c r="AK42" s="16">
        <v>75</v>
      </c>
      <c r="AL42" s="16"/>
      <c r="AM42" s="16">
        <f>145+10</f>
        <v>155</v>
      </c>
      <c r="AN42" s="16">
        <v>15</v>
      </c>
      <c r="AO42" s="16">
        <v>25</v>
      </c>
      <c r="AP42" s="16">
        <v>15</v>
      </c>
      <c r="AQ42" s="16"/>
      <c r="AR42" s="16"/>
      <c r="AS42" s="16"/>
      <c r="AT42" s="16"/>
      <c r="AU42" s="16"/>
      <c r="AV42" s="16"/>
      <c r="AW42" s="16">
        <f t="shared" si="0"/>
        <v>552</v>
      </c>
      <c r="AX42" s="16">
        <v>500</v>
      </c>
      <c r="AY42" s="26">
        <v>2017</v>
      </c>
      <c r="AZ42" s="10"/>
    </row>
    <row r="43" spans="1:52" x14ac:dyDescent="0.2">
      <c r="A43" s="16" t="s">
        <v>778</v>
      </c>
      <c r="B43" s="16" t="s">
        <v>708</v>
      </c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>
        <f>20+30</f>
        <v>50</v>
      </c>
      <c r="AN43" s="16"/>
      <c r="AO43" s="16">
        <v>88</v>
      </c>
      <c r="AP43" s="16">
        <v>215</v>
      </c>
      <c r="AQ43" s="16">
        <v>150</v>
      </c>
      <c r="AR43" s="16">
        <v>25</v>
      </c>
      <c r="AS43" s="16">
        <v>15</v>
      </c>
      <c r="AT43" s="16"/>
      <c r="AU43" s="16"/>
      <c r="AV43" s="16"/>
      <c r="AW43" s="16">
        <f t="shared" si="0"/>
        <v>543</v>
      </c>
      <c r="AX43" s="16">
        <v>500</v>
      </c>
      <c r="AY43" s="26">
        <v>2019</v>
      </c>
      <c r="AZ43" s="10"/>
    </row>
    <row r="44" spans="1:52" x14ac:dyDescent="0.2">
      <c r="A44" s="16" t="s">
        <v>261</v>
      </c>
      <c r="B44" s="16" t="s">
        <v>191</v>
      </c>
      <c r="C44" s="17">
        <v>38290</v>
      </c>
      <c r="D44" s="16">
        <v>0</v>
      </c>
      <c r="E44" s="16"/>
      <c r="F44" s="16"/>
      <c r="G44" s="16">
        <v>60</v>
      </c>
      <c r="H44" s="16">
        <v>25</v>
      </c>
      <c r="I44" s="16">
        <v>20</v>
      </c>
      <c r="J44" s="16">
        <v>250</v>
      </c>
      <c r="K44" s="16">
        <v>30</v>
      </c>
      <c r="L44" s="16"/>
      <c r="M44" s="16">
        <v>105</v>
      </c>
      <c r="N44" s="16">
        <v>50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>
        <f t="shared" si="0"/>
        <v>540</v>
      </c>
      <c r="AX44" s="16">
        <v>500</v>
      </c>
      <c r="AY44" s="26">
        <v>2004</v>
      </c>
      <c r="AZ44" s="10"/>
    </row>
    <row r="45" spans="1:52" x14ac:dyDescent="0.2">
      <c r="A45" s="16" t="s">
        <v>712</v>
      </c>
      <c r="B45" s="16" t="s">
        <v>711</v>
      </c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>
        <v>30</v>
      </c>
      <c r="AL45" s="16"/>
      <c r="AM45" s="16">
        <v>70</v>
      </c>
      <c r="AN45" s="16">
        <v>145</v>
      </c>
      <c r="AO45" s="16">
        <v>45</v>
      </c>
      <c r="AP45" s="16">
        <v>115</v>
      </c>
      <c r="AQ45" s="16">
        <v>40</v>
      </c>
      <c r="AR45" s="16">
        <v>75</v>
      </c>
      <c r="AS45" s="16">
        <v>15</v>
      </c>
      <c r="AT45" s="16"/>
      <c r="AU45" s="16"/>
      <c r="AV45" s="16"/>
      <c r="AW45" s="16">
        <f t="shared" si="0"/>
        <v>535</v>
      </c>
      <c r="AX45" s="16">
        <v>500</v>
      </c>
      <c r="AY45" s="26">
        <v>2019</v>
      </c>
      <c r="AZ45" s="10"/>
    </row>
    <row r="46" spans="1:52" x14ac:dyDescent="0.2">
      <c r="A46" s="16" t="s">
        <v>765</v>
      </c>
      <c r="B46" s="16" t="s">
        <v>730</v>
      </c>
      <c r="C46" s="10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>
        <v>95</v>
      </c>
      <c r="AP46" s="16">
        <v>175</v>
      </c>
      <c r="AQ46" s="16"/>
      <c r="AR46" s="16"/>
      <c r="AS46" s="16"/>
      <c r="AT46" s="16">
        <v>250</v>
      </c>
      <c r="AU46" s="16"/>
      <c r="AV46" s="16"/>
      <c r="AW46" s="16">
        <f t="shared" si="0"/>
        <v>520</v>
      </c>
      <c r="AX46" s="16">
        <v>500</v>
      </c>
      <c r="AY46" s="26">
        <v>2020</v>
      </c>
      <c r="AZ46" s="10"/>
    </row>
    <row r="47" spans="1:52" x14ac:dyDescent="0.2">
      <c r="A47" s="16" t="s">
        <v>397</v>
      </c>
      <c r="B47" s="16" t="s">
        <v>378</v>
      </c>
      <c r="C47" s="17">
        <v>39352</v>
      </c>
      <c r="D47" s="16">
        <v>0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>
        <v>50</v>
      </c>
      <c r="P47" s="16">
        <v>25</v>
      </c>
      <c r="Q47" s="16">
        <v>140</v>
      </c>
      <c r="R47" s="16">
        <v>35</v>
      </c>
      <c r="S47" s="16">
        <v>80</v>
      </c>
      <c r="T47" s="16"/>
      <c r="U47" s="16">
        <f>20+40+20+10+20</f>
        <v>110</v>
      </c>
      <c r="V47" s="16">
        <v>25</v>
      </c>
      <c r="W47" s="16">
        <v>30</v>
      </c>
      <c r="X47" s="16"/>
      <c r="Y47" s="16">
        <v>20</v>
      </c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>
        <f t="shared" si="0"/>
        <v>515</v>
      </c>
      <c r="AX47" s="16">
        <v>500</v>
      </c>
      <c r="AY47" s="26">
        <v>2010</v>
      </c>
      <c r="AZ47" s="10"/>
    </row>
    <row r="48" spans="1:52" x14ac:dyDescent="0.2">
      <c r="A48" s="16" t="s">
        <v>706</v>
      </c>
      <c r="B48" s="16" t="s">
        <v>676</v>
      </c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>
        <v>30</v>
      </c>
      <c r="AL48" s="16">
        <v>40</v>
      </c>
      <c r="AM48" s="16">
        <f>100+15</f>
        <v>115</v>
      </c>
      <c r="AN48" s="16">
        <v>205</v>
      </c>
      <c r="AO48" s="16">
        <v>45</v>
      </c>
      <c r="AP48" s="16">
        <f>25+50</f>
        <v>75</v>
      </c>
      <c r="AQ48" s="16"/>
      <c r="AR48" s="16"/>
      <c r="AS48" s="16"/>
      <c r="AT48" s="16"/>
      <c r="AU48" s="16"/>
      <c r="AV48" s="16"/>
      <c r="AW48" s="16">
        <f t="shared" si="0"/>
        <v>510</v>
      </c>
      <c r="AX48" s="16">
        <v>500</v>
      </c>
      <c r="AY48" s="26">
        <v>2018</v>
      </c>
      <c r="AZ48" s="10"/>
    </row>
    <row r="49" spans="1:52" x14ac:dyDescent="0.2">
      <c r="A49" s="16" t="s">
        <v>348</v>
      </c>
      <c r="B49" s="16" t="s">
        <v>105</v>
      </c>
      <c r="C49" s="17">
        <v>39352</v>
      </c>
      <c r="D49" s="16">
        <v>0</v>
      </c>
      <c r="E49" s="16">
        <v>0</v>
      </c>
      <c r="F49" s="16"/>
      <c r="G49" s="16">
        <v>0</v>
      </c>
      <c r="H49" s="16"/>
      <c r="I49" s="16">
        <v>0</v>
      </c>
      <c r="J49" s="16"/>
      <c r="K49" s="16">
        <v>0</v>
      </c>
      <c r="L49" s="16"/>
      <c r="M49" s="16">
        <v>10</v>
      </c>
      <c r="N49" s="16"/>
      <c r="O49" s="16">
        <v>40</v>
      </c>
      <c r="P49" s="16">
        <v>50</v>
      </c>
      <c r="Q49" s="16">
        <v>90</v>
      </c>
      <c r="R49" s="16">
        <v>100</v>
      </c>
      <c r="S49" s="16">
        <v>140</v>
      </c>
      <c r="T49" s="16">
        <v>50</v>
      </c>
      <c r="U49" s="16"/>
      <c r="V49" s="16">
        <v>25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>
        <f t="shared" si="0"/>
        <v>505</v>
      </c>
      <c r="AX49" s="16">
        <v>500</v>
      </c>
      <c r="AY49" s="26">
        <v>2008</v>
      </c>
      <c r="AZ49" s="10"/>
    </row>
    <row r="50" spans="1:52" x14ac:dyDescent="0.2">
      <c r="A50" s="38" t="s">
        <v>89</v>
      </c>
      <c r="B50" s="38" t="s">
        <v>127</v>
      </c>
      <c r="C50" s="39">
        <v>37549</v>
      </c>
      <c r="D50" s="38">
        <v>275</v>
      </c>
      <c r="E50" s="38">
        <v>100</v>
      </c>
      <c r="F50" s="38">
        <v>25</v>
      </c>
      <c r="G50" s="38">
        <v>50</v>
      </c>
      <c r="H50" s="38">
        <v>25</v>
      </c>
      <c r="I50" s="38">
        <v>30</v>
      </c>
      <c r="J50" s="38"/>
      <c r="K50" s="38" t="s">
        <v>450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16">
        <f t="shared" si="0"/>
        <v>505</v>
      </c>
      <c r="AX50" s="38">
        <v>500</v>
      </c>
      <c r="AY50" s="40">
        <v>2002</v>
      </c>
      <c r="AZ50" s="10"/>
    </row>
    <row r="51" spans="1:52" x14ac:dyDescent="0.2">
      <c r="A51" s="16" t="s">
        <v>248</v>
      </c>
      <c r="B51" s="16" t="s">
        <v>181</v>
      </c>
      <c r="C51" s="17">
        <v>37904</v>
      </c>
      <c r="D51" s="16">
        <v>75</v>
      </c>
      <c r="E51" s="16">
        <v>80</v>
      </c>
      <c r="F51" s="16">
        <v>50</v>
      </c>
      <c r="G51" s="16">
        <v>120</v>
      </c>
      <c r="H51" s="16">
        <v>50</v>
      </c>
      <c r="I51" s="16">
        <v>80</v>
      </c>
      <c r="J51" s="16"/>
      <c r="K51" s="16">
        <v>20</v>
      </c>
      <c r="L51" s="16">
        <v>25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>
        <f t="shared" si="0"/>
        <v>500</v>
      </c>
      <c r="AX51" s="16">
        <v>500</v>
      </c>
      <c r="AY51" s="26">
        <v>2003</v>
      </c>
      <c r="AZ51" s="10"/>
    </row>
    <row r="52" spans="1:52" x14ac:dyDescent="0.2">
      <c r="A52" s="16" t="s">
        <v>295</v>
      </c>
      <c r="B52" s="16" t="s">
        <v>116</v>
      </c>
      <c r="C52" s="17">
        <v>38290</v>
      </c>
      <c r="D52" s="16">
        <v>30</v>
      </c>
      <c r="E52" s="16">
        <v>40</v>
      </c>
      <c r="F52" s="16"/>
      <c r="G52" s="16"/>
      <c r="H52" s="16"/>
      <c r="I52" s="16"/>
      <c r="J52" s="16"/>
      <c r="K52" s="16">
        <v>200</v>
      </c>
      <c r="L52" s="16"/>
      <c r="M52" s="16">
        <v>200</v>
      </c>
      <c r="N52" s="16">
        <v>25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>
        <f t="shared" si="0"/>
        <v>495</v>
      </c>
      <c r="AX52" s="16">
        <v>300</v>
      </c>
      <c r="AY52" s="26">
        <v>2004</v>
      </c>
      <c r="AZ52" s="10"/>
    </row>
    <row r="53" spans="1:52" x14ac:dyDescent="0.2">
      <c r="A53" s="16" t="s">
        <v>556</v>
      </c>
      <c r="B53" s="16" t="s">
        <v>537</v>
      </c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>
        <f>20+20+20</f>
        <v>60</v>
      </c>
      <c r="AB53" s="16">
        <v>25</v>
      </c>
      <c r="AC53" s="16">
        <v>25</v>
      </c>
      <c r="AD53" s="16"/>
      <c r="AE53" s="16"/>
      <c r="AF53" s="16"/>
      <c r="AG53" s="16">
        <v>65</v>
      </c>
      <c r="AH53" s="16">
        <f>75+50+75</f>
        <v>200</v>
      </c>
      <c r="AI53" s="16"/>
      <c r="AJ53" s="16"/>
      <c r="AK53" s="16"/>
      <c r="AL53" s="16"/>
      <c r="AM53" s="16"/>
      <c r="AN53" s="16"/>
      <c r="AO53" s="16">
        <v>10</v>
      </c>
      <c r="AP53" s="16">
        <v>100</v>
      </c>
      <c r="AQ53" s="16"/>
      <c r="AR53" s="16"/>
      <c r="AS53" s="16"/>
      <c r="AT53" s="16"/>
      <c r="AU53" s="16"/>
      <c r="AV53" s="16"/>
      <c r="AW53" s="16">
        <f t="shared" si="0"/>
        <v>485</v>
      </c>
      <c r="AX53" s="16">
        <v>300</v>
      </c>
      <c r="AY53" s="26">
        <v>2014</v>
      </c>
      <c r="AZ53" s="10"/>
    </row>
    <row r="54" spans="1:52" x14ac:dyDescent="0.2">
      <c r="A54" s="16" t="s">
        <v>435</v>
      </c>
      <c r="B54" s="16" t="s">
        <v>282</v>
      </c>
      <c r="C54" s="17">
        <v>38888</v>
      </c>
      <c r="D54" s="16"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>
        <v>40</v>
      </c>
      <c r="R54" s="16">
        <v>75</v>
      </c>
      <c r="S54" s="16"/>
      <c r="T54" s="16"/>
      <c r="U54" s="16">
        <f>20+40+40+40+20</f>
        <v>160</v>
      </c>
      <c r="V54" s="16">
        <v>200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>
        <f t="shared" si="0"/>
        <v>475</v>
      </c>
      <c r="AX54" s="16">
        <v>300</v>
      </c>
      <c r="AY54" s="26">
        <v>2008</v>
      </c>
      <c r="AZ54" s="10"/>
    </row>
    <row r="55" spans="1:52" x14ac:dyDescent="0.2">
      <c r="A55" s="16" t="s">
        <v>173</v>
      </c>
      <c r="B55" s="16" t="s">
        <v>174</v>
      </c>
      <c r="C55" s="17">
        <v>38290</v>
      </c>
      <c r="D55" s="16">
        <v>115</v>
      </c>
      <c r="E55" s="16">
        <v>280</v>
      </c>
      <c r="F55" s="16"/>
      <c r="G55" s="16"/>
      <c r="H55" s="16"/>
      <c r="I55" s="16"/>
      <c r="J55" s="16"/>
      <c r="K55" s="16"/>
      <c r="L55" s="16"/>
      <c r="M55" s="16">
        <v>80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>
        <f t="shared" si="0"/>
        <v>475</v>
      </c>
      <c r="AX55" s="16">
        <v>300</v>
      </c>
      <c r="AY55" s="26">
        <v>2000</v>
      </c>
      <c r="AZ55" s="10"/>
    </row>
    <row r="56" spans="1:52" x14ac:dyDescent="0.2">
      <c r="A56" s="16" t="s">
        <v>766</v>
      </c>
      <c r="B56" s="16" t="s">
        <v>764</v>
      </c>
      <c r="C56" s="10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>
        <v>50</v>
      </c>
      <c r="AP56" s="16">
        <v>75</v>
      </c>
      <c r="AQ56" s="16">
        <v>50</v>
      </c>
      <c r="AR56" s="16">
        <v>50</v>
      </c>
      <c r="AS56" s="16">
        <v>70</v>
      </c>
      <c r="AT56" s="16">
        <v>50</v>
      </c>
      <c r="AU56" s="16">
        <v>25</v>
      </c>
      <c r="AV56" s="16">
        <v>100</v>
      </c>
      <c r="AW56" s="16">
        <f t="shared" si="0"/>
        <v>470</v>
      </c>
      <c r="AX56" s="16">
        <v>300</v>
      </c>
      <c r="AY56" s="26">
        <v>2020</v>
      </c>
      <c r="AZ56" s="10"/>
    </row>
    <row r="57" spans="1:52" x14ac:dyDescent="0.2">
      <c r="A57" s="16" t="s">
        <v>858</v>
      </c>
      <c r="B57" s="16" t="s">
        <v>859</v>
      </c>
      <c r="C57" s="10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>
        <v>75</v>
      </c>
      <c r="AD57" s="16"/>
      <c r="AE57" s="16">
        <v>50</v>
      </c>
      <c r="AF57" s="16"/>
      <c r="AG57" s="16">
        <v>75</v>
      </c>
      <c r="AH57" s="16"/>
      <c r="AI57" s="16">
        <v>120</v>
      </c>
      <c r="AJ57" s="16">
        <v>25</v>
      </c>
      <c r="AK57" s="16">
        <v>75</v>
      </c>
      <c r="AL57" s="16"/>
      <c r="AM57" s="16"/>
      <c r="AN57" s="16"/>
      <c r="AO57" s="16"/>
      <c r="AP57" s="16">
        <v>15</v>
      </c>
      <c r="AQ57" s="16"/>
      <c r="AR57" s="16">
        <v>10</v>
      </c>
      <c r="AS57" s="16"/>
      <c r="AT57" s="16"/>
      <c r="AU57" s="16"/>
      <c r="AV57" s="16"/>
      <c r="AW57" s="16">
        <f t="shared" si="0"/>
        <v>445</v>
      </c>
      <c r="AX57" s="16">
        <v>300</v>
      </c>
      <c r="AY57" s="26">
        <v>2015</v>
      </c>
      <c r="AZ57" s="10"/>
    </row>
    <row r="58" spans="1:52" x14ac:dyDescent="0.2">
      <c r="A58" s="16" t="s">
        <v>590</v>
      </c>
      <c r="B58" s="16" t="s">
        <v>537</v>
      </c>
      <c r="C58" s="17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>
        <v>100</v>
      </c>
      <c r="AC58" s="16">
        <v>25</v>
      </c>
      <c r="AD58" s="16"/>
      <c r="AE58" s="16"/>
      <c r="AF58" s="16"/>
      <c r="AG58" s="16">
        <v>77</v>
      </c>
      <c r="AH58" s="16">
        <v>225</v>
      </c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>
        <f t="shared" si="0"/>
        <v>427</v>
      </c>
      <c r="AX58" s="16">
        <v>300</v>
      </c>
      <c r="AY58" s="26">
        <v>2014</v>
      </c>
      <c r="AZ58" s="10"/>
    </row>
    <row r="59" spans="1:52" x14ac:dyDescent="0.2">
      <c r="A59" s="16" t="s">
        <v>43</v>
      </c>
      <c r="B59" s="16" t="s">
        <v>108</v>
      </c>
      <c r="C59" s="17">
        <v>37904</v>
      </c>
      <c r="D59" s="16">
        <v>140</v>
      </c>
      <c r="E59" s="16"/>
      <c r="F59" s="16"/>
      <c r="G59" s="16">
        <v>100</v>
      </c>
      <c r="H59" s="16">
        <v>25</v>
      </c>
      <c r="I59" s="16">
        <v>40</v>
      </c>
      <c r="J59" s="16"/>
      <c r="K59" s="16">
        <v>80</v>
      </c>
      <c r="L59" s="16">
        <v>25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>
        <f t="shared" si="0"/>
        <v>410</v>
      </c>
      <c r="AX59" s="16">
        <v>300</v>
      </c>
      <c r="AY59" s="26">
        <v>2002</v>
      </c>
      <c r="AZ59" s="10"/>
    </row>
    <row r="60" spans="1:52" x14ac:dyDescent="0.2">
      <c r="A60" s="16" t="s">
        <v>416</v>
      </c>
      <c r="B60" s="16" t="s">
        <v>355</v>
      </c>
      <c r="C60" s="17">
        <v>38597</v>
      </c>
      <c r="D60" s="16">
        <v>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>
        <v>20</v>
      </c>
      <c r="P60" s="16">
        <v>50</v>
      </c>
      <c r="Q60" s="16">
        <v>120</v>
      </c>
      <c r="R60" s="16">
        <v>25</v>
      </c>
      <c r="S60" s="16"/>
      <c r="T60" s="16"/>
      <c r="U60" s="16">
        <f>20</f>
        <v>20</v>
      </c>
      <c r="V60" s="16">
        <v>150</v>
      </c>
      <c r="W60" s="16"/>
      <c r="X60" s="16"/>
      <c r="Y60" s="16">
        <v>20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>
        <f t="shared" si="0"/>
        <v>405</v>
      </c>
      <c r="AX60" s="16">
        <v>300</v>
      </c>
      <c r="AY60" s="26">
        <v>2008</v>
      </c>
      <c r="AZ60" s="10"/>
    </row>
    <row r="61" spans="1:52" x14ac:dyDescent="0.2">
      <c r="A61" s="16" t="s">
        <v>64</v>
      </c>
      <c r="B61" s="16" t="s">
        <v>128</v>
      </c>
      <c r="C61" s="17">
        <v>38290</v>
      </c>
      <c r="D61" s="16">
        <v>215</v>
      </c>
      <c r="E61" s="16">
        <v>40</v>
      </c>
      <c r="F61" s="16"/>
      <c r="G61" s="16"/>
      <c r="H61" s="16"/>
      <c r="I61" s="16">
        <v>70</v>
      </c>
      <c r="J61" s="16"/>
      <c r="K61" s="16">
        <v>40</v>
      </c>
      <c r="L61" s="16"/>
      <c r="M61" s="16">
        <v>20</v>
      </c>
      <c r="N61" s="16"/>
      <c r="O61" s="16">
        <v>20</v>
      </c>
      <c r="P61" s="16">
        <v>0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>
        <f t="shared" si="0"/>
        <v>405</v>
      </c>
      <c r="AX61" s="16">
        <v>300</v>
      </c>
      <c r="AY61" s="26">
        <v>2002</v>
      </c>
      <c r="AZ61" s="10"/>
    </row>
    <row r="62" spans="1:52" x14ac:dyDescent="0.2">
      <c r="A62" s="16" t="s">
        <v>739</v>
      </c>
      <c r="B62" s="16" t="s">
        <v>682</v>
      </c>
      <c r="C62" s="10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>
        <v>25</v>
      </c>
      <c r="AJ62" s="16">
        <v>15</v>
      </c>
      <c r="AK62" s="16">
        <v>130</v>
      </c>
      <c r="AL62" s="16"/>
      <c r="AM62" s="16">
        <v>105</v>
      </c>
      <c r="AN62" s="16">
        <v>25</v>
      </c>
      <c r="AO62" s="16">
        <v>45</v>
      </c>
      <c r="AP62" s="16"/>
      <c r="AQ62" s="16">
        <v>25</v>
      </c>
      <c r="AR62" s="16">
        <v>30</v>
      </c>
      <c r="AS62" s="16"/>
      <c r="AT62" s="16"/>
      <c r="AU62" s="16"/>
      <c r="AV62" s="16"/>
      <c r="AW62" s="16">
        <f t="shared" si="0"/>
        <v>400</v>
      </c>
      <c r="AX62" s="16">
        <v>300</v>
      </c>
      <c r="AY62" s="26">
        <v>2017</v>
      </c>
      <c r="AZ62" s="10"/>
    </row>
    <row r="63" spans="1:52" x14ac:dyDescent="0.2">
      <c r="A63" s="16" t="s">
        <v>296</v>
      </c>
      <c r="B63" s="16" t="s">
        <v>115</v>
      </c>
      <c r="C63" s="17">
        <v>38290</v>
      </c>
      <c r="D63" s="16">
        <v>0</v>
      </c>
      <c r="E63" s="16"/>
      <c r="F63" s="16"/>
      <c r="G63" s="16"/>
      <c r="H63" s="16"/>
      <c r="I63" s="16"/>
      <c r="J63" s="16"/>
      <c r="K63" s="16">
        <v>200</v>
      </c>
      <c r="L63" s="16"/>
      <c r="M63" s="16">
        <v>200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>
        <f t="shared" si="0"/>
        <v>400</v>
      </c>
      <c r="AX63" s="16">
        <v>300</v>
      </c>
      <c r="AY63" s="26">
        <v>2004</v>
      </c>
      <c r="AZ63" s="10"/>
    </row>
    <row r="64" spans="1:52" x14ac:dyDescent="0.2">
      <c r="A64" s="16" t="s">
        <v>414</v>
      </c>
      <c r="B64" s="16" t="s">
        <v>537</v>
      </c>
      <c r="C64" s="17">
        <v>39352</v>
      </c>
      <c r="D64" s="16">
        <v>0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>
        <v>60</v>
      </c>
      <c r="P64" s="16">
        <v>55</v>
      </c>
      <c r="Q64" s="16">
        <v>60</v>
      </c>
      <c r="R64" s="16">
        <v>75</v>
      </c>
      <c r="S64" s="16">
        <v>20</v>
      </c>
      <c r="T64" s="16"/>
      <c r="U64" s="16">
        <f>20</f>
        <v>20</v>
      </c>
      <c r="V64" s="16">
        <v>50</v>
      </c>
      <c r="W64" s="16"/>
      <c r="X64" s="16"/>
      <c r="Y64" s="16"/>
      <c r="Z64" s="16"/>
      <c r="AA64" s="16">
        <v>20</v>
      </c>
      <c r="AB64" s="16"/>
      <c r="AC64" s="16"/>
      <c r="AD64" s="16"/>
      <c r="AE64" s="16">
        <v>25</v>
      </c>
      <c r="AF64" s="16"/>
      <c r="AG64" s="16">
        <v>12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>
        <f t="shared" si="0"/>
        <v>397</v>
      </c>
      <c r="AX64" s="16">
        <v>300</v>
      </c>
      <c r="AY64" s="26">
        <v>2008</v>
      </c>
      <c r="AZ64" s="10"/>
    </row>
    <row r="65" spans="1:52" x14ac:dyDescent="0.2">
      <c r="A65" s="16" t="s">
        <v>309</v>
      </c>
      <c r="B65" s="16" t="s">
        <v>126</v>
      </c>
      <c r="C65" s="17">
        <v>37904</v>
      </c>
      <c r="D65" s="16">
        <v>0</v>
      </c>
      <c r="E65" s="16"/>
      <c r="F65" s="16"/>
      <c r="G65" s="16"/>
      <c r="H65" s="16"/>
      <c r="I65" s="16"/>
      <c r="J65" s="16"/>
      <c r="K65" s="16">
        <v>10</v>
      </c>
      <c r="L65" s="16"/>
      <c r="M65" s="16"/>
      <c r="N65" s="16"/>
      <c r="O65" s="16">
        <v>20</v>
      </c>
      <c r="P65" s="16">
        <v>0</v>
      </c>
      <c r="Q65" s="16"/>
      <c r="R65" s="16"/>
      <c r="S65" s="16"/>
      <c r="T65" s="16">
        <v>25</v>
      </c>
      <c r="U65" s="16">
        <v>0</v>
      </c>
      <c r="V65" s="16">
        <v>50</v>
      </c>
      <c r="W65" s="16">
        <v>35</v>
      </c>
      <c r="X65" s="16">
        <v>250</v>
      </c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>
        <f t="shared" si="0"/>
        <v>390</v>
      </c>
      <c r="AX65" s="16">
        <v>300</v>
      </c>
      <c r="AY65" s="26">
        <v>2009</v>
      </c>
      <c r="AZ65" s="10"/>
    </row>
    <row r="66" spans="1:52" x14ac:dyDescent="0.2">
      <c r="A66" s="16" t="s">
        <v>753</v>
      </c>
      <c r="B66" s="16" t="s">
        <v>664</v>
      </c>
      <c r="C66" s="10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>
        <v>80</v>
      </c>
      <c r="AP66" s="16">
        <v>65</v>
      </c>
      <c r="AQ66" s="16">
        <v>90</v>
      </c>
      <c r="AR66" s="16">
        <v>140</v>
      </c>
      <c r="AS66" s="16"/>
      <c r="AT66" s="16"/>
      <c r="AU66" s="16"/>
      <c r="AV66" s="16"/>
      <c r="AW66" s="16">
        <f t="shared" ref="AW66:AW129" si="1">SUM(D66:AV66)</f>
        <v>375</v>
      </c>
      <c r="AX66" s="16">
        <v>300</v>
      </c>
      <c r="AY66" s="26">
        <v>2019</v>
      </c>
      <c r="AZ66" s="10"/>
    </row>
    <row r="67" spans="1:52" x14ac:dyDescent="0.2">
      <c r="A67" s="16" t="s">
        <v>46</v>
      </c>
      <c r="B67" s="16" t="s">
        <v>133</v>
      </c>
      <c r="C67" s="17">
        <v>37549</v>
      </c>
      <c r="D67" s="16">
        <v>290</v>
      </c>
      <c r="E67" s="16">
        <v>20</v>
      </c>
      <c r="F67" s="16"/>
      <c r="G67" s="16">
        <v>40</v>
      </c>
      <c r="H67" s="16"/>
      <c r="I67" s="16">
        <v>20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>
        <f t="shared" si="1"/>
        <v>370</v>
      </c>
      <c r="AX67" s="16">
        <v>300</v>
      </c>
      <c r="AY67" s="26">
        <v>2000</v>
      </c>
      <c r="AZ67" s="10"/>
    </row>
    <row r="68" spans="1:52" x14ac:dyDescent="0.2">
      <c r="A68" s="16" t="s">
        <v>373</v>
      </c>
      <c r="B68" s="16" t="s">
        <v>379</v>
      </c>
      <c r="C68" s="17">
        <v>39352</v>
      </c>
      <c r="D68" s="16"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>
        <v>100</v>
      </c>
      <c r="P68" s="16">
        <v>25</v>
      </c>
      <c r="Q68" s="16">
        <v>140</v>
      </c>
      <c r="R68" s="16">
        <v>25</v>
      </c>
      <c r="S68" s="16">
        <v>40</v>
      </c>
      <c r="T68" s="16"/>
      <c r="U68" s="16">
        <f>20+20</f>
        <v>40</v>
      </c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>
        <f t="shared" si="1"/>
        <v>370</v>
      </c>
      <c r="AX68" s="16">
        <v>300</v>
      </c>
      <c r="AY68" s="26">
        <v>2007</v>
      </c>
      <c r="AZ68" s="10"/>
    </row>
    <row r="69" spans="1:52" x14ac:dyDescent="0.2">
      <c r="A69" s="16" t="s">
        <v>430</v>
      </c>
      <c r="B69" s="16" t="s">
        <v>138</v>
      </c>
      <c r="C69" s="17">
        <v>39352</v>
      </c>
      <c r="D69" s="16">
        <v>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>
        <v>130</v>
      </c>
      <c r="R69" s="16">
        <v>100</v>
      </c>
      <c r="S69" s="16">
        <v>80</v>
      </c>
      <c r="T69" s="16">
        <v>50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>
        <f t="shared" si="1"/>
        <v>360</v>
      </c>
      <c r="AX69" s="16">
        <v>300</v>
      </c>
      <c r="AY69" s="26">
        <v>2007</v>
      </c>
      <c r="AZ69" s="10"/>
    </row>
    <row r="70" spans="1:52" x14ac:dyDescent="0.2">
      <c r="A70" s="16" t="s">
        <v>215</v>
      </c>
      <c r="B70" s="16" t="s">
        <v>216</v>
      </c>
      <c r="C70" s="17">
        <v>38290</v>
      </c>
      <c r="D70" s="16">
        <v>0</v>
      </c>
      <c r="E70" s="16">
        <v>40</v>
      </c>
      <c r="F70" s="16"/>
      <c r="G70" s="16"/>
      <c r="H70" s="16"/>
      <c r="I70" s="16"/>
      <c r="J70" s="16"/>
      <c r="K70" s="16">
        <v>180</v>
      </c>
      <c r="L70" s="16"/>
      <c r="M70" s="16">
        <v>100</v>
      </c>
      <c r="N70" s="16">
        <v>25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>
        <f t="shared" si="1"/>
        <v>345</v>
      </c>
      <c r="AX70" s="16">
        <v>300</v>
      </c>
      <c r="AY70" s="26">
        <v>2004</v>
      </c>
      <c r="AZ70" s="10"/>
    </row>
    <row r="71" spans="1:52" x14ac:dyDescent="0.2">
      <c r="A71" s="16" t="s">
        <v>29</v>
      </c>
      <c r="B71" s="16" t="s">
        <v>137</v>
      </c>
      <c r="C71" s="17">
        <v>35064</v>
      </c>
      <c r="D71" s="16">
        <v>345</v>
      </c>
      <c r="E71" s="16"/>
      <c r="F71" s="16"/>
      <c r="G71" s="16"/>
      <c r="H71" s="16"/>
      <c r="I71" s="16"/>
      <c r="J71" s="16"/>
      <c r="K71" s="16" t="s">
        <v>450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>
        <f t="shared" si="1"/>
        <v>345</v>
      </c>
      <c r="AX71" s="16">
        <v>300</v>
      </c>
      <c r="AY71" s="26">
        <v>1995</v>
      </c>
      <c r="AZ71" s="10"/>
    </row>
    <row r="72" spans="1:52" x14ac:dyDescent="0.2">
      <c r="A72" s="16" t="s">
        <v>66</v>
      </c>
      <c r="B72" s="16" t="s">
        <v>125</v>
      </c>
      <c r="C72" s="17">
        <v>35795</v>
      </c>
      <c r="D72" s="16">
        <v>345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>
        <f t="shared" si="1"/>
        <v>345</v>
      </c>
      <c r="AX72" s="16">
        <v>300</v>
      </c>
      <c r="AY72" s="26">
        <v>1997</v>
      </c>
      <c r="AZ72" s="10"/>
    </row>
    <row r="73" spans="1:52" x14ac:dyDescent="0.2">
      <c r="A73" s="38" t="s">
        <v>65</v>
      </c>
      <c r="B73" s="38" t="s">
        <v>127</v>
      </c>
      <c r="C73" s="39">
        <v>36824</v>
      </c>
      <c r="D73" s="38">
        <v>245</v>
      </c>
      <c r="E73" s="38">
        <v>40</v>
      </c>
      <c r="F73" s="38">
        <v>50</v>
      </c>
      <c r="G73" s="38"/>
      <c r="H73" s="38"/>
      <c r="I73" s="38"/>
      <c r="J73" s="38"/>
      <c r="K73" s="38" t="s">
        <v>450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16">
        <f t="shared" si="1"/>
        <v>335</v>
      </c>
      <c r="AX73" s="38">
        <v>300</v>
      </c>
      <c r="AY73" s="40">
        <v>2000</v>
      </c>
      <c r="AZ73" s="10"/>
    </row>
    <row r="74" spans="1:52" x14ac:dyDescent="0.2">
      <c r="A74" s="16" t="s">
        <v>204</v>
      </c>
      <c r="B74" s="16" t="s">
        <v>133</v>
      </c>
      <c r="C74" s="17">
        <v>36824</v>
      </c>
      <c r="D74" s="16">
        <v>45</v>
      </c>
      <c r="E74" s="16">
        <v>120</v>
      </c>
      <c r="F74" s="16"/>
      <c r="G74" s="16">
        <v>40</v>
      </c>
      <c r="H74" s="16">
        <v>100</v>
      </c>
      <c r="I74" s="16"/>
      <c r="J74" s="16"/>
      <c r="K74" s="16"/>
      <c r="L74" s="16">
        <v>25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>
        <f t="shared" si="1"/>
        <v>330</v>
      </c>
      <c r="AX74" s="16">
        <v>300</v>
      </c>
      <c r="AY74" s="26">
        <v>2001</v>
      </c>
      <c r="AZ74" s="10"/>
    </row>
    <row r="75" spans="1:52" x14ac:dyDescent="0.2">
      <c r="A75" s="16" t="s">
        <v>906</v>
      </c>
      <c r="B75" s="16" t="s">
        <v>814</v>
      </c>
      <c r="C75" s="10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>
        <v>55</v>
      </c>
      <c r="AR75" s="16">
        <v>55</v>
      </c>
      <c r="AS75" s="16">
        <v>15</v>
      </c>
      <c r="AT75" s="16">
        <v>80</v>
      </c>
      <c r="AU75" s="16"/>
      <c r="AV75" s="16">
        <v>125</v>
      </c>
      <c r="AW75" s="16">
        <f t="shared" si="1"/>
        <v>330</v>
      </c>
      <c r="AX75" s="16">
        <v>150</v>
      </c>
      <c r="AY75" s="26">
        <v>2020</v>
      </c>
      <c r="AZ75" s="10">
        <v>300</v>
      </c>
    </row>
    <row r="76" spans="1:52" x14ac:dyDescent="0.2">
      <c r="A76" s="16" t="s">
        <v>294</v>
      </c>
      <c r="B76" s="16" t="s">
        <v>474</v>
      </c>
      <c r="C76" s="17">
        <v>39352</v>
      </c>
      <c r="D76" s="16">
        <v>0</v>
      </c>
      <c r="E76" s="16"/>
      <c r="F76" s="16"/>
      <c r="G76" s="16"/>
      <c r="H76" s="16"/>
      <c r="I76" s="16"/>
      <c r="J76" s="16"/>
      <c r="K76" s="16">
        <v>160</v>
      </c>
      <c r="L76" s="16">
        <v>100</v>
      </c>
      <c r="M76" s="16"/>
      <c r="N76" s="16"/>
      <c r="O76" s="16"/>
      <c r="P76" s="16"/>
      <c r="Q76" s="16">
        <v>40</v>
      </c>
      <c r="R76" s="16"/>
      <c r="S76" s="16">
        <v>20</v>
      </c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>
        <f t="shared" si="1"/>
        <v>320</v>
      </c>
      <c r="AX76" s="16">
        <v>300</v>
      </c>
      <c r="AY76" s="26">
        <v>2003</v>
      </c>
      <c r="AZ76" s="10"/>
    </row>
    <row r="77" spans="1:52" x14ac:dyDescent="0.2">
      <c r="A77" s="16" t="s">
        <v>158</v>
      </c>
      <c r="B77" s="16" t="s">
        <v>159</v>
      </c>
      <c r="C77" s="17">
        <v>37184</v>
      </c>
      <c r="D77" s="16">
        <v>190</v>
      </c>
      <c r="E77" s="16"/>
      <c r="F77" s="16"/>
      <c r="G77" s="16">
        <v>120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>
        <f t="shared" si="1"/>
        <v>310</v>
      </c>
      <c r="AX77" s="16">
        <v>300</v>
      </c>
      <c r="AY77" s="26">
        <v>2000</v>
      </c>
      <c r="AZ77" s="10"/>
    </row>
    <row r="78" spans="1:52" x14ac:dyDescent="0.2">
      <c r="A78" s="16" t="s">
        <v>804</v>
      </c>
      <c r="B78" s="16" t="s">
        <v>803</v>
      </c>
      <c r="C78" s="10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>
        <v>15</v>
      </c>
      <c r="AR78" s="16">
        <v>35</v>
      </c>
      <c r="AS78" s="16">
        <v>40</v>
      </c>
      <c r="AT78" s="16">
        <v>75</v>
      </c>
      <c r="AU78" s="16">
        <v>90</v>
      </c>
      <c r="AV78" s="16">
        <v>50</v>
      </c>
      <c r="AW78" s="16">
        <f t="shared" si="1"/>
        <v>305</v>
      </c>
      <c r="AX78" s="16">
        <v>150</v>
      </c>
      <c r="AY78" s="26">
        <v>2020</v>
      </c>
      <c r="AZ78" s="10">
        <v>300</v>
      </c>
    </row>
    <row r="79" spans="1:52" x14ac:dyDescent="0.2">
      <c r="A79" s="16" t="s">
        <v>754</v>
      </c>
      <c r="B79" s="16" t="s">
        <v>664</v>
      </c>
      <c r="C79" s="10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>
        <v>89</v>
      </c>
      <c r="AP79" s="16">
        <v>50</v>
      </c>
      <c r="AQ79" s="16">
        <v>50</v>
      </c>
      <c r="AR79" s="16">
        <v>115</v>
      </c>
      <c r="AS79" s="16"/>
      <c r="AT79" s="16"/>
      <c r="AU79" s="16"/>
      <c r="AV79" s="16"/>
      <c r="AW79" s="16">
        <f t="shared" si="1"/>
        <v>304</v>
      </c>
      <c r="AX79" s="16">
        <v>300</v>
      </c>
      <c r="AY79" s="26">
        <v>2019</v>
      </c>
      <c r="AZ79" s="10"/>
    </row>
    <row r="80" spans="1:52" x14ac:dyDescent="0.2">
      <c r="A80" s="16" t="s">
        <v>877</v>
      </c>
      <c r="B80" s="16" t="s">
        <v>639</v>
      </c>
      <c r="C80" s="17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>
        <v>75</v>
      </c>
      <c r="AT80" s="16">
        <v>125</v>
      </c>
      <c r="AU80" s="16">
        <v>25</v>
      </c>
      <c r="AV80" s="16">
        <v>75</v>
      </c>
      <c r="AW80" s="16">
        <f t="shared" si="1"/>
        <v>300</v>
      </c>
      <c r="AX80" s="16">
        <v>150</v>
      </c>
      <c r="AY80" s="26">
        <v>2020</v>
      </c>
      <c r="AZ80" s="10">
        <v>300</v>
      </c>
    </row>
    <row r="81" spans="1:52" x14ac:dyDescent="0.2">
      <c r="A81" s="16" t="s">
        <v>22</v>
      </c>
      <c r="B81" s="16" t="s">
        <v>110</v>
      </c>
      <c r="C81" s="17">
        <v>35795</v>
      </c>
      <c r="D81" s="16">
        <v>300</v>
      </c>
      <c r="E81" s="16">
        <v>0</v>
      </c>
      <c r="F81" s="16"/>
      <c r="G81" s="16">
        <v>0</v>
      </c>
      <c r="H81" s="16"/>
      <c r="I81" s="16">
        <v>0</v>
      </c>
      <c r="J81" s="16"/>
      <c r="K81" s="16" t="s">
        <v>450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>
        <f t="shared" si="1"/>
        <v>300</v>
      </c>
      <c r="AX81" s="16">
        <v>300</v>
      </c>
      <c r="AY81" s="26">
        <v>1995</v>
      </c>
      <c r="AZ81" s="10"/>
    </row>
    <row r="82" spans="1:52" x14ac:dyDescent="0.2">
      <c r="A82" s="16" t="s">
        <v>538</v>
      </c>
      <c r="B82" s="16" t="s">
        <v>519</v>
      </c>
      <c r="C82" s="10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>
        <f>20+20+20+20</f>
        <v>80</v>
      </c>
      <c r="Z82" s="16"/>
      <c r="AA82" s="16">
        <f>20+20+20</f>
        <v>60</v>
      </c>
      <c r="AB82" s="16"/>
      <c r="AC82" s="16">
        <v>25</v>
      </c>
      <c r="AD82" s="16"/>
      <c r="AE82" s="16"/>
      <c r="AF82" s="16"/>
      <c r="AG82" s="16">
        <v>12</v>
      </c>
      <c r="AH82" s="16"/>
      <c r="AI82" s="16">
        <v>120</v>
      </c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>
        <f t="shared" si="1"/>
        <v>297</v>
      </c>
      <c r="AX82" s="16">
        <v>150</v>
      </c>
      <c r="AY82" s="26">
        <v>2012</v>
      </c>
      <c r="AZ82" s="10"/>
    </row>
    <row r="83" spans="1:52" x14ac:dyDescent="0.2">
      <c r="A83" s="16" t="s">
        <v>772</v>
      </c>
      <c r="B83" s="16" t="s">
        <v>594</v>
      </c>
      <c r="C83" s="10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>
        <v>50</v>
      </c>
      <c r="AD83" s="16"/>
      <c r="AE83" s="16">
        <v>40</v>
      </c>
      <c r="AF83" s="16"/>
      <c r="AG83" s="16"/>
      <c r="AH83" s="16"/>
      <c r="AI83" s="16">
        <v>35</v>
      </c>
      <c r="AJ83" s="16"/>
      <c r="AK83" s="16">
        <v>25</v>
      </c>
      <c r="AL83" s="16"/>
      <c r="AM83" s="16">
        <f>5+15</f>
        <v>20</v>
      </c>
      <c r="AN83" s="16">
        <v>25</v>
      </c>
      <c r="AO83" s="16">
        <v>45</v>
      </c>
      <c r="AP83" s="16">
        <v>50</v>
      </c>
      <c r="AQ83" s="16"/>
      <c r="AR83" s="16"/>
      <c r="AS83" s="16"/>
      <c r="AT83" s="16"/>
      <c r="AU83" s="16"/>
      <c r="AV83" s="16"/>
      <c r="AW83" s="16">
        <f t="shared" si="1"/>
        <v>290</v>
      </c>
      <c r="AX83" s="16">
        <v>150</v>
      </c>
      <c r="AY83" s="26">
        <v>2016</v>
      </c>
      <c r="AZ83" s="10"/>
    </row>
    <row r="84" spans="1:52" x14ac:dyDescent="0.2">
      <c r="A84" s="16" t="s">
        <v>438</v>
      </c>
      <c r="B84" s="16" t="s">
        <v>439</v>
      </c>
      <c r="C84" s="17">
        <v>39352</v>
      </c>
      <c r="D84" s="16">
        <v>0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>
        <v>40</v>
      </c>
      <c r="R84" s="16">
        <v>25</v>
      </c>
      <c r="S84" s="16">
        <v>40</v>
      </c>
      <c r="T84" s="16">
        <v>75</v>
      </c>
      <c r="U84" s="16">
        <f>20+10+10</f>
        <v>40</v>
      </c>
      <c r="V84" s="16"/>
      <c r="W84" s="16">
        <v>10</v>
      </c>
      <c r="X84" s="16"/>
      <c r="Y84" s="16">
        <v>60</v>
      </c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>
        <f t="shared" si="1"/>
        <v>290</v>
      </c>
      <c r="AX84" s="16">
        <v>150</v>
      </c>
      <c r="AY84" s="26">
        <v>2007</v>
      </c>
      <c r="AZ84" s="10"/>
    </row>
    <row r="85" spans="1:52" x14ac:dyDescent="0.2">
      <c r="A85" s="38" t="s">
        <v>707</v>
      </c>
      <c r="B85" s="38" t="s">
        <v>442</v>
      </c>
      <c r="C85" s="39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>
        <v>140</v>
      </c>
      <c r="AJ85" s="38">
        <v>95</v>
      </c>
      <c r="AK85" s="38"/>
      <c r="AL85" s="38">
        <v>30</v>
      </c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16">
        <f t="shared" si="1"/>
        <v>265</v>
      </c>
      <c r="AX85" s="38">
        <v>150</v>
      </c>
      <c r="AY85" s="40">
        <v>2015</v>
      </c>
      <c r="AZ85" s="10"/>
    </row>
    <row r="86" spans="1:52" x14ac:dyDescent="0.2">
      <c r="A86" s="16" t="s">
        <v>700</v>
      </c>
      <c r="B86" s="16" t="s">
        <v>683</v>
      </c>
      <c r="C86" s="17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>
        <v>40</v>
      </c>
      <c r="AJ86" s="16"/>
      <c r="AK86" s="16">
        <v>65</v>
      </c>
      <c r="AL86" s="16">
        <v>65</v>
      </c>
      <c r="AM86" s="16">
        <v>25</v>
      </c>
      <c r="AN86" s="16"/>
      <c r="AO86" s="16">
        <v>70</v>
      </c>
      <c r="AP86" s="16"/>
      <c r="AQ86" s="16"/>
      <c r="AR86" s="16"/>
      <c r="AS86" s="16"/>
      <c r="AT86" s="16"/>
      <c r="AU86" s="16"/>
      <c r="AV86" s="16"/>
      <c r="AW86" s="16">
        <f t="shared" si="1"/>
        <v>265</v>
      </c>
      <c r="AX86" s="16">
        <v>150</v>
      </c>
      <c r="AY86" s="26">
        <v>2018</v>
      </c>
      <c r="AZ86" s="10"/>
    </row>
    <row r="87" spans="1:52" x14ac:dyDescent="0.2">
      <c r="A87" s="16" t="s">
        <v>748</v>
      </c>
      <c r="B87" s="16" t="s">
        <v>776</v>
      </c>
      <c r="C87" s="10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>
        <v>25</v>
      </c>
      <c r="AP87" s="16">
        <v>35</v>
      </c>
      <c r="AQ87" s="16">
        <v>25</v>
      </c>
      <c r="AR87" s="16">
        <v>180</v>
      </c>
      <c r="AS87" s="16"/>
      <c r="AT87" s="16"/>
      <c r="AU87" s="16"/>
      <c r="AV87" s="16"/>
      <c r="AW87" s="16">
        <f t="shared" si="1"/>
        <v>265</v>
      </c>
      <c r="AX87" s="16">
        <v>150</v>
      </c>
      <c r="AY87" s="26">
        <v>2019</v>
      </c>
      <c r="AZ87" s="10"/>
    </row>
    <row r="88" spans="1:52" x14ac:dyDescent="0.2">
      <c r="A88" s="16" t="s">
        <v>2</v>
      </c>
      <c r="B88" s="16" t="s">
        <v>96</v>
      </c>
      <c r="C88" s="17">
        <v>35430</v>
      </c>
      <c r="D88" s="16">
        <v>260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>
        <f t="shared" si="1"/>
        <v>260</v>
      </c>
      <c r="AX88" s="16">
        <v>150</v>
      </c>
      <c r="AY88" s="26">
        <v>1995</v>
      </c>
      <c r="AZ88" s="10"/>
    </row>
    <row r="89" spans="1:52" x14ac:dyDescent="0.2">
      <c r="A89" s="16" t="s">
        <v>121</v>
      </c>
      <c r="B89" s="16" t="s">
        <v>119</v>
      </c>
      <c r="C89" s="17">
        <v>38290</v>
      </c>
      <c r="D89" s="16">
        <v>240</v>
      </c>
      <c r="E89" s="16"/>
      <c r="F89" s="16"/>
      <c r="G89" s="16"/>
      <c r="H89" s="16"/>
      <c r="I89" s="16"/>
      <c r="J89" s="16"/>
      <c r="K89" s="16"/>
      <c r="L89" s="16"/>
      <c r="M89" s="16">
        <v>10</v>
      </c>
      <c r="N89" s="16"/>
      <c r="O89" s="16">
        <v>10</v>
      </c>
      <c r="P89" s="16">
        <v>0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>
        <f t="shared" si="1"/>
        <v>260</v>
      </c>
      <c r="AX89" s="16">
        <v>150</v>
      </c>
      <c r="AY89" s="26">
        <v>1997</v>
      </c>
      <c r="AZ89" s="10"/>
    </row>
    <row r="90" spans="1:52" x14ac:dyDescent="0.2">
      <c r="A90" s="16" t="s">
        <v>350</v>
      </c>
      <c r="B90" s="16" t="s">
        <v>286</v>
      </c>
      <c r="C90" s="17">
        <v>39352</v>
      </c>
      <c r="D90" s="16">
        <v>0</v>
      </c>
      <c r="E90" s="16">
        <v>0</v>
      </c>
      <c r="F90" s="16"/>
      <c r="G90" s="16">
        <v>0</v>
      </c>
      <c r="H90" s="16"/>
      <c r="I90" s="16">
        <v>0</v>
      </c>
      <c r="J90" s="16"/>
      <c r="K90" s="16">
        <v>0</v>
      </c>
      <c r="L90" s="16"/>
      <c r="M90" s="16">
        <v>15</v>
      </c>
      <c r="N90" s="16"/>
      <c r="O90" s="16">
        <v>80</v>
      </c>
      <c r="P90" s="16">
        <v>45</v>
      </c>
      <c r="Q90" s="16">
        <v>40</v>
      </c>
      <c r="R90" s="16"/>
      <c r="S90" s="16">
        <v>20</v>
      </c>
      <c r="T90" s="16"/>
      <c r="U90" s="16">
        <v>10</v>
      </c>
      <c r="V90" s="16"/>
      <c r="W90" s="16"/>
      <c r="X90" s="16"/>
      <c r="Y90" s="16"/>
      <c r="Z90" s="16"/>
      <c r="AA90" s="16"/>
      <c r="AB90" s="16"/>
      <c r="AC90" s="16">
        <v>10</v>
      </c>
      <c r="AD90" s="16"/>
      <c r="AE90" s="16"/>
      <c r="AF90" s="16"/>
      <c r="AG90" s="16"/>
      <c r="AH90" s="16"/>
      <c r="AI90" s="16">
        <v>22.5</v>
      </c>
      <c r="AJ90" s="16"/>
      <c r="AK90" s="16">
        <v>15</v>
      </c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>
        <f t="shared" si="1"/>
        <v>257.5</v>
      </c>
      <c r="AX90" s="16">
        <v>150</v>
      </c>
      <c r="AY90" s="26">
        <v>2006</v>
      </c>
      <c r="AZ90" s="10"/>
    </row>
    <row r="91" spans="1:52" x14ac:dyDescent="0.2">
      <c r="A91" s="16" t="s">
        <v>659</v>
      </c>
      <c r="B91" s="16" t="s">
        <v>490</v>
      </c>
      <c r="C91" s="17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>
        <v>25</v>
      </c>
      <c r="AH91" s="16"/>
      <c r="AI91" s="16">
        <v>15</v>
      </c>
      <c r="AJ91" s="16">
        <v>200</v>
      </c>
      <c r="AK91" s="16">
        <v>15</v>
      </c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>
        <f t="shared" si="1"/>
        <v>255</v>
      </c>
      <c r="AX91" s="16">
        <v>150</v>
      </c>
      <c r="AY91" s="26">
        <v>2015</v>
      </c>
      <c r="AZ91" s="10"/>
    </row>
    <row r="92" spans="1:52" x14ac:dyDescent="0.2">
      <c r="A92" s="16" t="s">
        <v>870</v>
      </c>
      <c r="B92" s="16" t="s">
        <v>869</v>
      </c>
      <c r="C92" s="10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>
        <v>55</v>
      </c>
      <c r="AT92" s="16">
        <v>125</v>
      </c>
      <c r="AU92" s="16">
        <v>25</v>
      </c>
      <c r="AV92" s="16">
        <v>50</v>
      </c>
      <c r="AW92" s="16">
        <f t="shared" si="1"/>
        <v>255</v>
      </c>
      <c r="AX92" s="16">
        <v>150</v>
      </c>
      <c r="AY92" s="26">
        <v>2020</v>
      </c>
      <c r="AZ92" s="10"/>
    </row>
    <row r="93" spans="1:52" x14ac:dyDescent="0.2">
      <c r="A93" s="16" t="s">
        <v>872</v>
      </c>
      <c r="B93" s="16" t="s">
        <v>776</v>
      </c>
      <c r="C93" s="17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>
        <v>105</v>
      </c>
      <c r="AU93" s="16"/>
      <c r="AV93" s="16"/>
      <c r="AW93" s="16">
        <f t="shared" si="1"/>
        <v>105</v>
      </c>
      <c r="AX93" s="16"/>
      <c r="AY93" s="26"/>
      <c r="AZ93" s="10"/>
    </row>
    <row r="94" spans="1:52" x14ac:dyDescent="0.2">
      <c r="A94" s="16" t="s">
        <v>171</v>
      </c>
      <c r="B94" s="16" t="s">
        <v>172</v>
      </c>
      <c r="C94" s="17">
        <v>36824</v>
      </c>
      <c r="D94" s="16">
        <v>130</v>
      </c>
      <c r="E94" s="16">
        <v>120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>
        <f t="shared" si="1"/>
        <v>250</v>
      </c>
      <c r="AX94" s="16">
        <v>150</v>
      </c>
      <c r="AY94" s="26">
        <v>2000</v>
      </c>
      <c r="AZ94" s="10"/>
    </row>
    <row r="95" spans="1:52" x14ac:dyDescent="0.2">
      <c r="A95" s="16" t="s">
        <v>598</v>
      </c>
      <c r="B95" s="16" t="s">
        <v>597</v>
      </c>
      <c r="C95" s="10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>
        <v>65</v>
      </c>
      <c r="AD95" s="16"/>
      <c r="AE95" s="16">
        <v>65</v>
      </c>
      <c r="AF95" s="16"/>
      <c r="AG95" s="16">
        <v>100</v>
      </c>
      <c r="AH95" s="16"/>
      <c r="AI95" s="16">
        <v>15</v>
      </c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>
        <f t="shared" si="1"/>
        <v>245</v>
      </c>
      <c r="AX95" s="16">
        <v>150</v>
      </c>
      <c r="AY95" s="26">
        <v>2014</v>
      </c>
      <c r="AZ95" s="10"/>
    </row>
    <row r="96" spans="1:52" x14ac:dyDescent="0.2">
      <c r="A96" s="16" t="s">
        <v>279</v>
      </c>
      <c r="B96" s="16" t="s">
        <v>425</v>
      </c>
      <c r="C96" s="17">
        <v>39352</v>
      </c>
      <c r="D96" s="16">
        <v>0</v>
      </c>
      <c r="E96" s="16"/>
      <c r="F96" s="16"/>
      <c r="G96" s="16"/>
      <c r="H96" s="16"/>
      <c r="I96" s="16">
        <v>30</v>
      </c>
      <c r="J96" s="16"/>
      <c r="K96" s="16">
        <v>10</v>
      </c>
      <c r="L96" s="16"/>
      <c r="M96" s="16"/>
      <c r="N96" s="16"/>
      <c r="O96" s="16">
        <v>10</v>
      </c>
      <c r="P96" s="16">
        <v>0</v>
      </c>
      <c r="Q96" s="16"/>
      <c r="R96" s="16"/>
      <c r="S96" s="16">
        <v>20</v>
      </c>
      <c r="T96" s="16"/>
      <c r="U96" s="16">
        <f>20+20+20+10</f>
        <v>70</v>
      </c>
      <c r="V96" s="16">
        <v>65</v>
      </c>
      <c r="W96" s="16">
        <v>25</v>
      </c>
      <c r="X96" s="16"/>
      <c r="Y96" s="16"/>
      <c r="Z96" s="16"/>
      <c r="AA96" s="16"/>
      <c r="AB96" s="16">
        <v>15</v>
      </c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>
        <f t="shared" si="1"/>
        <v>245</v>
      </c>
      <c r="AX96" s="16">
        <v>150</v>
      </c>
      <c r="AY96" s="26">
        <v>2008</v>
      </c>
      <c r="AZ96" s="10"/>
    </row>
    <row r="97" spans="1:52" x14ac:dyDescent="0.2">
      <c r="A97" s="16" t="s">
        <v>268</v>
      </c>
      <c r="B97" s="16" t="s">
        <v>105</v>
      </c>
      <c r="C97" s="17">
        <v>38290</v>
      </c>
      <c r="D97" s="16">
        <v>0</v>
      </c>
      <c r="E97" s="16"/>
      <c r="F97" s="16"/>
      <c r="G97" s="16"/>
      <c r="H97" s="16"/>
      <c r="I97" s="16">
        <v>120</v>
      </c>
      <c r="J97" s="16"/>
      <c r="K97" s="16"/>
      <c r="L97" s="16">
        <v>75</v>
      </c>
      <c r="M97" s="16">
        <v>15</v>
      </c>
      <c r="N97" s="16"/>
      <c r="O97" s="16">
        <v>10</v>
      </c>
      <c r="P97" s="16">
        <v>25</v>
      </c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>
        <f t="shared" si="1"/>
        <v>245</v>
      </c>
      <c r="AX97" s="16">
        <v>150</v>
      </c>
      <c r="AY97" s="26">
        <v>2003</v>
      </c>
      <c r="AZ97" s="10"/>
    </row>
    <row r="98" spans="1:52" x14ac:dyDescent="0.2">
      <c r="A98" s="16" t="s">
        <v>596</v>
      </c>
      <c r="B98" s="16" t="s">
        <v>595</v>
      </c>
      <c r="C98" s="10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>
        <v>110</v>
      </c>
      <c r="AD98" s="16">
        <v>115</v>
      </c>
      <c r="AE98" s="16">
        <v>15</v>
      </c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>
        <f t="shared" si="1"/>
        <v>240</v>
      </c>
      <c r="AX98" s="16">
        <v>150</v>
      </c>
      <c r="AY98" s="26">
        <v>2012</v>
      </c>
      <c r="AZ98" s="10"/>
    </row>
    <row r="99" spans="1:52" x14ac:dyDescent="0.2">
      <c r="A99" s="16" t="s">
        <v>367</v>
      </c>
      <c r="B99" s="16" t="s">
        <v>167</v>
      </c>
      <c r="C99" s="17">
        <v>38290</v>
      </c>
      <c r="D99" s="16">
        <v>0</v>
      </c>
      <c r="E99" s="16">
        <v>0</v>
      </c>
      <c r="F99" s="16"/>
      <c r="G99" s="16">
        <v>0</v>
      </c>
      <c r="H99" s="16"/>
      <c r="I99" s="16">
        <v>0</v>
      </c>
      <c r="J99" s="16"/>
      <c r="K99" s="16">
        <v>0</v>
      </c>
      <c r="L99" s="16"/>
      <c r="M99" s="16">
        <v>15</v>
      </c>
      <c r="N99" s="16">
        <v>25</v>
      </c>
      <c r="O99" s="16">
        <v>0</v>
      </c>
      <c r="P99" s="16">
        <v>50</v>
      </c>
      <c r="Q99" s="16">
        <v>70</v>
      </c>
      <c r="R99" s="16">
        <v>75</v>
      </c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>
        <f t="shared" si="1"/>
        <v>235</v>
      </c>
      <c r="AX99" s="16">
        <v>150</v>
      </c>
      <c r="AY99" s="26">
        <v>2006</v>
      </c>
      <c r="AZ99" s="10"/>
    </row>
    <row r="100" spans="1:52" x14ac:dyDescent="0.2">
      <c r="A100" s="16" t="s">
        <v>680</v>
      </c>
      <c r="B100" s="16" t="s">
        <v>679</v>
      </c>
      <c r="C100" s="17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>
        <v>45</v>
      </c>
      <c r="AJ100" s="16"/>
      <c r="AK100" s="16">
        <v>15</v>
      </c>
      <c r="AL100" s="16"/>
      <c r="AM100" s="16"/>
      <c r="AN100" s="16"/>
      <c r="AO100" s="16"/>
      <c r="AP100" s="16"/>
      <c r="AQ100" s="16">
        <v>85</v>
      </c>
      <c r="AR100" s="16">
        <v>15</v>
      </c>
      <c r="AS100" s="16">
        <v>75</v>
      </c>
      <c r="AT100" s="16"/>
      <c r="AU100" s="16"/>
      <c r="AV100" s="16"/>
      <c r="AW100" s="16">
        <f t="shared" si="1"/>
        <v>235</v>
      </c>
      <c r="AX100" s="16">
        <v>150</v>
      </c>
      <c r="AY100" s="26">
        <v>2019</v>
      </c>
      <c r="AZ100" s="10"/>
    </row>
    <row r="101" spans="1:52" x14ac:dyDescent="0.2">
      <c r="A101" s="16" t="s">
        <v>351</v>
      </c>
      <c r="B101" s="16" t="s">
        <v>283</v>
      </c>
      <c r="C101" s="17">
        <v>38290</v>
      </c>
      <c r="D101" s="16">
        <v>0</v>
      </c>
      <c r="E101" s="16">
        <v>0</v>
      </c>
      <c r="F101" s="16"/>
      <c r="G101" s="16">
        <v>0</v>
      </c>
      <c r="H101" s="16"/>
      <c r="I101" s="16">
        <v>0</v>
      </c>
      <c r="J101" s="16"/>
      <c r="K101" s="16">
        <v>0</v>
      </c>
      <c r="L101" s="16"/>
      <c r="M101" s="16">
        <v>180</v>
      </c>
      <c r="N101" s="16">
        <v>55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>
        <f t="shared" si="1"/>
        <v>235</v>
      </c>
      <c r="AX101" s="16">
        <v>150</v>
      </c>
      <c r="AY101" s="26">
        <v>2004</v>
      </c>
      <c r="AZ101" s="10"/>
    </row>
    <row r="102" spans="1:52" x14ac:dyDescent="0.2">
      <c r="A102" s="16" t="s">
        <v>293</v>
      </c>
      <c r="B102" s="16" t="s">
        <v>138</v>
      </c>
      <c r="C102" s="17">
        <v>37904</v>
      </c>
      <c r="D102" s="16">
        <v>0</v>
      </c>
      <c r="E102" s="16"/>
      <c r="F102" s="16"/>
      <c r="G102" s="16"/>
      <c r="H102" s="16"/>
      <c r="I102" s="16"/>
      <c r="J102" s="16"/>
      <c r="K102" s="16">
        <v>160</v>
      </c>
      <c r="L102" s="16">
        <v>75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>
        <f t="shared" si="1"/>
        <v>235</v>
      </c>
      <c r="AX102" s="16">
        <v>150</v>
      </c>
      <c r="AY102" s="26">
        <v>2003</v>
      </c>
      <c r="AZ102" s="10"/>
    </row>
    <row r="103" spans="1:52" x14ac:dyDescent="0.2">
      <c r="A103" s="16" t="s">
        <v>310</v>
      </c>
      <c r="B103" s="16" t="s">
        <v>282</v>
      </c>
      <c r="C103" s="17">
        <v>37904</v>
      </c>
      <c r="D103" s="16">
        <v>0</v>
      </c>
      <c r="E103" s="16"/>
      <c r="F103" s="16"/>
      <c r="G103" s="16"/>
      <c r="H103" s="16"/>
      <c r="I103" s="16"/>
      <c r="J103" s="16"/>
      <c r="K103" s="16">
        <v>10</v>
      </c>
      <c r="L103" s="16">
        <v>25</v>
      </c>
      <c r="M103" s="16"/>
      <c r="N103" s="16"/>
      <c r="O103" s="16">
        <v>40</v>
      </c>
      <c r="P103" s="16">
        <v>25</v>
      </c>
      <c r="Q103" s="16">
        <v>60</v>
      </c>
      <c r="R103" s="16">
        <v>50</v>
      </c>
      <c r="S103" s="16"/>
      <c r="T103" s="16"/>
      <c r="U103" s="16"/>
      <c r="V103" s="16"/>
      <c r="W103" s="16">
        <v>20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>
        <f t="shared" si="1"/>
        <v>230</v>
      </c>
      <c r="AX103" s="16">
        <v>150</v>
      </c>
      <c r="AY103" s="26">
        <v>2006</v>
      </c>
      <c r="AZ103" s="10"/>
    </row>
    <row r="104" spans="1:52" x14ac:dyDescent="0.2">
      <c r="A104" s="16" t="s">
        <v>488</v>
      </c>
      <c r="B104" s="16" t="s">
        <v>127</v>
      </c>
      <c r="C104" s="17">
        <v>39352</v>
      </c>
      <c r="D104" s="16">
        <v>0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>
        <v>30</v>
      </c>
      <c r="R104" s="16">
        <v>25</v>
      </c>
      <c r="S104" s="16">
        <v>40</v>
      </c>
      <c r="T104" s="16">
        <v>40</v>
      </c>
      <c r="U104" s="16">
        <f>10+10+10+10</f>
        <v>40</v>
      </c>
      <c r="V104" s="16">
        <v>30</v>
      </c>
      <c r="W104" s="16">
        <v>20</v>
      </c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>
        <f t="shared" si="1"/>
        <v>225</v>
      </c>
      <c r="AX104" s="16">
        <v>150</v>
      </c>
      <c r="AY104" s="26">
        <v>2008</v>
      </c>
      <c r="AZ104" s="10"/>
    </row>
    <row r="105" spans="1:52" x14ac:dyDescent="0.2">
      <c r="A105" s="16" t="s">
        <v>617</v>
      </c>
      <c r="B105" s="16" t="s">
        <v>616</v>
      </c>
      <c r="C105" s="17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>
        <v>90</v>
      </c>
      <c r="AF105" s="16"/>
      <c r="AG105" s="16">
        <v>40</v>
      </c>
      <c r="AH105" s="16">
        <v>90</v>
      </c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>
        <f t="shared" si="1"/>
        <v>220</v>
      </c>
      <c r="AX105" s="16">
        <v>150</v>
      </c>
      <c r="AY105" s="26">
        <v>2014</v>
      </c>
      <c r="AZ105" s="10"/>
    </row>
    <row r="106" spans="1:52" x14ac:dyDescent="0.2">
      <c r="A106" s="16" t="s">
        <v>374</v>
      </c>
      <c r="B106" s="16" t="s">
        <v>379</v>
      </c>
      <c r="C106" s="17">
        <v>38597</v>
      </c>
      <c r="D106" s="16">
        <v>0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>
        <v>120</v>
      </c>
      <c r="P106" s="16">
        <v>0</v>
      </c>
      <c r="Q106" s="16">
        <v>100</v>
      </c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>
        <f t="shared" si="1"/>
        <v>220</v>
      </c>
      <c r="AX106" s="16">
        <v>150</v>
      </c>
      <c r="AY106" s="26">
        <v>2006</v>
      </c>
      <c r="AZ106" s="10"/>
    </row>
    <row r="107" spans="1:52" x14ac:dyDescent="0.2">
      <c r="A107" s="16" t="s">
        <v>445</v>
      </c>
      <c r="B107" s="16" t="s">
        <v>282</v>
      </c>
      <c r="C107" s="17">
        <v>39352</v>
      </c>
      <c r="D107" s="16">
        <v>0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>
        <v>80</v>
      </c>
      <c r="R107" s="16">
        <v>100</v>
      </c>
      <c r="S107" s="16">
        <v>40</v>
      </c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>
        <f t="shared" si="1"/>
        <v>220</v>
      </c>
      <c r="AX107" s="16">
        <v>150</v>
      </c>
      <c r="AY107" s="26">
        <v>2006</v>
      </c>
      <c r="AZ107" s="10"/>
    </row>
    <row r="108" spans="1:52" x14ac:dyDescent="0.2">
      <c r="A108" s="16" t="s">
        <v>298</v>
      </c>
      <c r="B108" s="16" t="s">
        <v>318</v>
      </c>
      <c r="C108" s="17">
        <v>37904</v>
      </c>
      <c r="D108" s="16">
        <v>0</v>
      </c>
      <c r="E108" s="16"/>
      <c r="F108" s="16"/>
      <c r="G108" s="16"/>
      <c r="H108" s="16"/>
      <c r="I108" s="16"/>
      <c r="J108" s="16"/>
      <c r="K108" s="16">
        <v>60</v>
      </c>
      <c r="L108" s="16">
        <v>150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>
        <f t="shared" si="1"/>
        <v>210</v>
      </c>
      <c r="AX108" s="16">
        <v>150</v>
      </c>
      <c r="AY108" s="26">
        <v>2003</v>
      </c>
      <c r="AZ108" s="10"/>
    </row>
    <row r="109" spans="1:52" x14ac:dyDescent="0.2">
      <c r="A109" s="16" t="s">
        <v>140</v>
      </c>
      <c r="B109" s="16" t="s">
        <v>141</v>
      </c>
      <c r="C109" s="17">
        <v>36824</v>
      </c>
      <c r="D109" s="16">
        <v>150</v>
      </c>
      <c r="E109" s="16">
        <v>60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>
        <f t="shared" si="1"/>
        <v>210</v>
      </c>
      <c r="AX109" s="16">
        <v>150</v>
      </c>
      <c r="AY109" s="26">
        <v>1999</v>
      </c>
      <c r="AZ109" s="10"/>
    </row>
    <row r="110" spans="1:52" x14ac:dyDescent="0.2">
      <c r="A110" s="16" t="s">
        <v>69</v>
      </c>
      <c r="B110" s="16" t="s">
        <v>376</v>
      </c>
      <c r="C110" s="17">
        <v>36824</v>
      </c>
      <c r="D110" s="16">
        <v>170</v>
      </c>
      <c r="E110" s="16">
        <v>40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>
        <v>0</v>
      </c>
      <c r="P110" s="16">
        <v>0</v>
      </c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>
        <f t="shared" si="1"/>
        <v>210</v>
      </c>
      <c r="AX110" s="16">
        <v>150</v>
      </c>
      <c r="AY110" s="26">
        <v>1999</v>
      </c>
      <c r="AZ110" s="10"/>
    </row>
    <row r="111" spans="1:52" x14ac:dyDescent="0.2">
      <c r="A111" s="16" t="s">
        <v>121</v>
      </c>
      <c r="B111" s="16" t="s">
        <v>120</v>
      </c>
      <c r="C111" s="17">
        <v>35430</v>
      </c>
      <c r="D111" s="16">
        <v>205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>
        <f t="shared" si="1"/>
        <v>205</v>
      </c>
      <c r="AX111" s="16">
        <v>150</v>
      </c>
      <c r="AY111" s="26">
        <v>1995</v>
      </c>
      <c r="AZ111" s="10"/>
    </row>
    <row r="112" spans="1:52" x14ac:dyDescent="0.2">
      <c r="A112" s="16" t="s">
        <v>258</v>
      </c>
      <c r="B112" s="16" t="s">
        <v>133</v>
      </c>
      <c r="C112" s="17">
        <v>37904</v>
      </c>
      <c r="D112" s="16">
        <v>0</v>
      </c>
      <c r="E112" s="16"/>
      <c r="F112" s="16"/>
      <c r="G112" s="16">
        <v>60</v>
      </c>
      <c r="H112" s="16"/>
      <c r="I112" s="16">
        <v>40</v>
      </c>
      <c r="J112" s="16"/>
      <c r="K112" s="16">
        <v>100</v>
      </c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>
        <f t="shared" si="1"/>
        <v>200</v>
      </c>
      <c r="AX112" s="16">
        <v>150</v>
      </c>
      <c r="AY112" s="26">
        <v>2003</v>
      </c>
      <c r="AZ112" s="10"/>
    </row>
    <row r="113" spans="1:52" x14ac:dyDescent="0.2">
      <c r="A113" s="16" t="s">
        <v>771</v>
      </c>
      <c r="B113" s="16" t="s">
        <v>724</v>
      </c>
      <c r="C113" s="17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>
        <v>60</v>
      </c>
      <c r="AN113" s="16"/>
      <c r="AO113" s="16">
        <v>90</v>
      </c>
      <c r="AP113" s="16">
        <v>15</v>
      </c>
      <c r="AQ113" s="16">
        <v>30</v>
      </c>
      <c r="AR113" s="16"/>
      <c r="AS113" s="16"/>
      <c r="AT113" s="16"/>
      <c r="AU113" s="16"/>
      <c r="AV113" s="16"/>
      <c r="AW113" s="16">
        <f t="shared" si="1"/>
        <v>195</v>
      </c>
      <c r="AX113" s="16">
        <v>150</v>
      </c>
      <c r="AY113" s="26">
        <v>2018</v>
      </c>
      <c r="AZ113" s="10"/>
    </row>
    <row r="114" spans="1:52" x14ac:dyDescent="0.2">
      <c r="A114" s="16" t="s">
        <v>763</v>
      </c>
      <c r="B114" s="16" t="s">
        <v>725</v>
      </c>
      <c r="C114" s="17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>
        <v>60</v>
      </c>
      <c r="AN114" s="16"/>
      <c r="AO114" s="16">
        <v>90</v>
      </c>
      <c r="AP114" s="16">
        <v>15</v>
      </c>
      <c r="AQ114" s="16">
        <v>30</v>
      </c>
      <c r="AR114" s="16"/>
      <c r="AS114" s="16"/>
      <c r="AT114" s="16"/>
      <c r="AU114" s="16"/>
      <c r="AV114" s="16"/>
      <c r="AW114" s="16">
        <f t="shared" si="1"/>
        <v>195</v>
      </c>
      <c r="AX114" s="16">
        <v>150</v>
      </c>
      <c r="AY114" s="26">
        <v>2018</v>
      </c>
      <c r="AZ114" s="10"/>
    </row>
    <row r="115" spans="1:52" x14ac:dyDescent="0.2">
      <c r="A115" s="16" t="s">
        <v>372</v>
      </c>
      <c r="B115" s="16" t="s">
        <v>282</v>
      </c>
      <c r="C115" s="17">
        <v>38597</v>
      </c>
      <c r="D115" s="16">
        <v>0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>
        <v>60</v>
      </c>
      <c r="P115" s="16">
        <v>125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>
        <f t="shared" si="1"/>
        <v>185</v>
      </c>
      <c r="AX115" s="16">
        <v>150</v>
      </c>
      <c r="AY115" s="26">
        <v>2005</v>
      </c>
      <c r="AZ115" s="10"/>
    </row>
    <row r="116" spans="1:52" x14ac:dyDescent="0.2">
      <c r="A116" s="16" t="s">
        <v>170</v>
      </c>
      <c r="B116" s="16" t="s">
        <v>103</v>
      </c>
      <c r="C116" s="17">
        <v>36824</v>
      </c>
      <c r="D116" s="16">
        <v>175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>
        <f t="shared" si="1"/>
        <v>175</v>
      </c>
      <c r="AX116" s="16">
        <v>150</v>
      </c>
      <c r="AY116" s="26">
        <v>2000</v>
      </c>
      <c r="AZ116" s="10"/>
    </row>
    <row r="117" spans="1:52" x14ac:dyDescent="0.2">
      <c r="A117" s="16" t="s">
        <v>874</v>
      </c>
      <c r="B117" s="16" t="s">
        <v>795</v>
      </c>
      <c r="C117" s="10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>
        <v>85</v>
      </c>
      <c r="AR117" s="16">
        <v>15</v>
      </c>
      <c r="AS117" s="16">
        <v>75</v>
      </c>
      <c r="AT117" s="16"/>
      <c r="AU117" s="16"/>
      <c r="AV117" s="16"/>
      <c r="AW117" s="16">
        <f t="shared" si="1"/>
        <v>175</v>
      </c>
      <c r="AX117" s="16">
        <v>150</v>
      </c>
      <c r="AY117" s="26">
        <v>2020</v>
      </c>
      <c r="AZ117" s="10"/>
    </row>
    <row r="118" spans="1:52" x14ac:dyDescent="0.2">
      <c r="A118" s="16" t="s">
        <v>742</v>
      </c>
      <c r="B118" s="16" t="s">
        <v>127</v>
      </c>
      <c r="C118" s="17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>
        <f>15+20</f>
        <v>35</v>
      </c>
      <c r="AN118" s="16"/>
      <c r="AO118" s="16">
        <v>75</v>
      </c>
      <c r="AP118" s="16">
        <v>25</v>
      </c>
      <c r="AQ118" s="16">
        <v>30</v>
      </c>
      <c r="AR118" s="16"/>
      <c r="AS118" s="16"/>
      <c r="AT118" s="16"/>
      <c r="AU118" s="16">
        <v>9</v>
      </c>
      <c r="AV118" s="16"/>
      <c r="AW118" s="16">
        <f t="shared" si="1"/>
        <v>174</v>
      </c>
      <c r="AX118" s="16">
        <v>150</v>
      </c>
      <c r="AY118" s="26">
        <v>2019</v>
      </c>
      <c r="AZ118" s="10"/>
    </row>
    <row r="119" spans="1:52" x14ac:dyDescent="0.2">
      <c r="A119" s="16" t="s">
        <v>291</v>
      </c>
      <c r="B119" s="16" t="s">
        <v>264</v>
      </c>
      <c r="C119" s="17">
        <v>38290</v>
      </c>
      <c r="D119" s="16">
        <v>0</v>
      </c>
      <c r="E119" s="16"/>
      <c r="F119" s="16"/>
      <c r="G119" s="16"/>
      <c r="H119" s="16"/>
      <c r="I119" s="16"/>
      <c r="J119" s="16"/>
      <c r="K119" s="16">
        <v>80</v>
      </c>
      <c r="L119" s="16"/>
      <c r="M119" s="16">
        <v>40</v>
      </c>
      <c r="N119" s="16"/>
      <c r="O119" s="16">
        <v>50</v>
      </c>
      <c r="P119" s="16">
        <v>0</v>
      </c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>
        <f t="shared" si="1"/>
        <v>170</v>
      </c>
      <c r="AX119" s="16">
        <v>150</v>
      </c>
      <c r="AY119" s="26">
        <v>2005</v>
      </c>
      <c r="AZ119" s="10"/>
    </row>
    <row r="120" spans="1:52" x14ac:dyDescent="0.2">
      <c r="A120" s="16" t="s">
        <v>342</v>
      </c>
      <c r="B120" s="16" t="s">
        <v>354</v>
      </c>
      <c r="C120" s="17">
        <v>38290</v>
      </c>
      <c r="D120" s="16">
        <v>0</v>
      </c>
      <c r="E120" s="16">
        <v>0</v>
      </c>
      <c r="F120" s="16"/>
      <c r="G120" s="16">
        <v>0</v>
      </c>
      <c r="H120" s="16"/>
      <c r="I120" s="16">
        <v>0</v>
      </c>
      <c r="J120" s="16"/>
      <c r="K120" s="16">
        <v>0</v>
      </c>
      <c r="L120" s="16"/>
      <c r="M120" s="16">
        <v>100</v>
      </c>
      <c r="N120" s="16">
        <v>50</v>
      </c>
      <c r="O120" s="16">
        <v>20</v>
      </c>
      <c r="P120" s="16">
        <v>0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>
        <f t="shared" si="1"/>
        <v>170</v>
      </c>
      <c r="AX120" s="16">
        <v>150</v>
      </c>
      <c r="AY120" s="26">
        <v>2004</v>
      </c>
      <c r="AZ120" s="10"/>
    </row>
    <row r="121" spans="1:52" x14ac:dyDescent="0.2">
      <c r="A121" s="16" t="s">
        <v>550</v>
      </c>
      <c r="B121" s="16" t="s">
        <v>355</v>
      </c>
      <c r="C121" s="10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>
        <v>40</v>
      </c>
      <c r="Z121" s="16"/>
      <c r="AA121" s="16">
        <f>40+40</f>
        <v>80</v>
      </c>
      <c r="AB121" s="16">
        <v>50</v>
      </c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>
        <f t="shared" si="1"/>
        <v>170</v>
      </c>
      <c r="AX121" s="16">
        <v>150</v>
      </c>
      <c r="AY121" s="26">
        <v>2011</v>
      </c>
      <c r="AZ121" s="10"/>
    </row>
    <row r="122" spans="1:52" x14ac:dyDescent="0.2">
      <c r="A122" s="16" t="s">
        <v>832</v>
      </c>
      <c r="B122" s="16" t="s">
        <v>815</v>
      </c>
      <c r="C122" s="10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>
        <v>15</v>
      </c>
      <c r="AR122" s="16">
        <v>25</v>
      </c>
      <c r="AS122" s="16">
        <v>30</v>
      </c>
      <c r="AT122" s="16">
        <v>80</v>
      </c>
      <c r="AU122" s="16">
        <v>15</v>
      </c>
      <c r="AV122" s="16"/>
      <c r="AW122" s="16">
        <f t="shared" si="1"/>
        <v>165</v>
      </c>
      <c r="AX122" s="16">
        <v>150</v>
      </c>
      <c r="AY122" s="26">
        <v>2020</v>
      </c>
      <c r="AZ122" s="10"/>
    </row>
    <row r="123" spans="1:52" x14ac:dyDescent="0.2">
      <c r="A123" s="16" t="s">
        <v>790</v>
      </c>
      <c r="B123" s="16" t="s">
        <v>682</v>
      </c>
      <c r="C123" s="17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>
        <v>15</v>
      </c>
      <c r="AQ123" s="16">
        <v>100</v>
      </c>
      <c r="AR123" s="16">
        <v>30</v>
      </c>
      <c r="AS123" s="16">
        <v>15</v>
      </c>
      <c r="AT123" s="16"/>
      <c r="AU123" s="16"/>
      <c r="AV123" s="16"/>
      <c r="AW123" s="16">
        <f t="shared" si="1"/>
        <v>160</v>
      </c>
      <c r="AX123" s="16">
        <v>150</v>
      </c>
      <c r="AY123" s="26">
        <v>2020</v>
      </c>
      <c r="AZ123" s="10"/>
    </row>
    <row r="124" spans="1:52" x14ac:dyDescent="0.2">
      <c r="A124" s="16" t="s">
        <v>440</v>
      </c>
      <c r="B124" s="16" t="s">
        <v>441</v>
      </c>
      <c r="C124" s="17">
        <v>38888</v>
      </c>
      <c r="D124" s="16">
        <v>0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>
        <v>80</v>
      </c>
      <c r="R124" s="16"/>
      <c r="S124" s="16"/>
      <c r="T124" s="16"/>
      <c r="U124" s="16">
        <f>20+20</f>
        <v>40</v>
      </c>
      <c r="V124" s="16"/>
      <c r="W124" s="16">
        <v>35</v>
      </c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>
        <f t="shared" si="1"/>
        <v>155</v>
      </c>
      <c r="AX124" s="16">
        <v>150</v>
      </c>
      <c r="AY124" s="26">
        <v>2009</v>
      </c>
      <c r="AZ124" s="10"/>
    </row>
    <row r="125" spans="1:52" x14ac:dyDescent="0.2">
      <c r="A125" s="16" t="s">
        <v>300</v>
      </c>
      <c r="B125" s="16" t="s">
        <v>730</v>
      </c>
      <c r="C125" s="17">
        <v>38290</v>
      </c>
      <c r="D125" s="16">
        <v>0</v>
      </c>
      <c r="E125" s="16"/>
      <c r="F125" s="16"/>
      <c r="G125" s="16"/>
      <c r="H125" s="16"/>
      <c r="I125" s="16"/>
      <c r="J125" s="16"/>
      <c r="K125" s="16">
        <v>40</v>
      </c>
      <c r="L125" s="16"/>
      <c r="M125" s="16">
        <v>60</v>
      </c>
      <c r="N125" s="16">
        <v>50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>
        <f t="shared" si="1"/>
        <v>150</v>
      </c>
      <c r="AX125" s="16">
        <v>150</v>
      </c>
      <c r="AY125" s="26">
        <v>2004</v>
      </c>
      <c r="AZ125" s="10"/>
    </row>
    <row r="126" spans="1:52" x14ac:dyDescent="0.2">
      <c r="A126" s="16" t="s">
        <v>345</v>
      </c>
      <c r="B126" s="16" t="s">
        <v>318</v>
      </c>
      <c r="C126" s="17">
        <v>38290</v>
      </c>
      <c r="D126" s="16">
        <v>0</v>
      </c>
      <c r="E126" s="16">
        <v>0</v>
      </c>
      <c r="F126" s="16"/>
      <c r="G126" s="16">
        <v>0</v>
      </c>
      <c r="H126" s="16"/>
      <c r="I126" s="16">
        <v>0</v>
      </c>
      <c r="J126" s="16"/>
      <c r="K126" s="16">
        <v>0</v>
      </c>
      <c r="L126" s="16"/>
      <c r="M126" s="16">
        <v>120</v>
      </c>
      <c r="N126" s="16">
        <v>25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>
        <f t="shared" si="1"/>
        <v>145</v>
      </c>
      <c r="AX126" s="16"/>
      <c r="AY126" s="26"/>
      <c r="AZ126" s="10"/>
    </row>
    <row r="127" spans="1:52" x14ac:dyDescent="0.2">
      <c r="A127" s="16" t="s">
        <v>346</v>
      </c>
      <c r="B127" s="16" t="s">
        <v>352</v>
      </c>
      <c r="C127" s="17">
        <v>38290</v>
      </c>
      <c r="D127" s="16">
        <v>0</v>
      </c>
      <c r="E127" s="16">
        <v>0</v>
      </c>
      <c r="F127" s="16"/>
      <c r="G127" s="16">
        <v>0</v>
      </c>
      <c r="H127" s="16"/>
      <c r="I127" s="16">
        <v>0</v>
      </c>
      <c r="J127" s="16"/>
      <c r="K127" s="16">
        <v>0</v>
      </c>
      <c r="L127" s="16"/>
      <c r="M127" s="16">
        <v>120</v>
      </c>
      <c r="N127" s="16">
        <v>25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>
        <f t="shared" si="1"/>
        <v>145</v>
      </c>
      <c r="AX127" s="16"/>
      <c r="AY127" s="26"/>
      <c r="AZ127" s="10"/>
    </row>
    <row r="128" spans="1:52" x14ac:dyDescent="0.2">
      <c r="A128" s="16" t="s">
        <v>534</v>
      </c>
      <c r="B128" s="16" t="s">
        <v>282</v>
      </c>
      <c r="C128" s="17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>
        <v>80</v>
      </c>
      <c r="X128" s="16"/>
      <c r="Y128" s="16"/>
      <c r="Z128" s="16"/>
      <c r="AA128" s="16"/>
      <c r="AB128" s="16"/>
      <c r="AC128" s="16">
        <v>65</v>
      </c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>
        <f t="shared" si="1"/>
        <v>145</v>
      </c>
      <c r="AX128" s="16"/>
      <c r="AY128" s="26"/>
      <c r="AZ128" s="10"/>
    </row>
    <row r="129" spans="1:52" x14ac:dyDescent="0.2">
      <c r="A129" s="16" t="s">
        <v>532</v>
      </c>
      <c r="B129" s="16" t="s">
        <v>114</v>
      </c>
      <c r="C129" s="17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>
        <v>70</v>
      </c>
      <c r="X129" s="16">
        <v>75</v>
      </c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>
        <f t="shared" si="1"/>
        <v>145</v>
      </c>
      <c r="AX129" s="16"/>
      <c r="AY129" s="26"/>
      <c r="AZ129" s="10"/>
    </row>
    <row r="130" spans="1:52" x14ac:dyDescent="0.2">
      <c r="A130" s="16" t="s">
        <v>434</v>
      </c>
      <c r="B130" s="16" t="s">
        <v>433</v>
      </c>
      <c r="C130" s="17">
        <v>39352</v>
      </c>
      <c r="D130" s="16">
        <v>0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>
        <v>30</v>
      </c>
      <c r="R130" s="16">
        <v>50</v>
      </c>
      <c r="S130" s="16">
        <v>20</v>
      </c>
      <c r="T130" s="16"/>
      <c r="U130" s="16">
        <v>20</v>
      </c>
      <c r="V130" s="16">
        <v>25</v>
      </c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>
        <f t="shared" ref="AW130:AW193" si="2">SUM(D130:AV130)</f>
        <v>145</v>
      </c>
      <c r="AX130" s="16"/>
      <c r="AY130" s="26"/>
      <c r="AZ130" s="10"/>
    </row>
    <row r="131" spans="1:52" x14ac:dyDescent="0.2">
      <c r="A131" s="16" t="s">
        <v>813</v>
      </c>
      <c r="B131" s="16" t="s">
        <v>711</v>
      </c>
      <c r="C131" s="17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>
        <v>35</v>
      </c>
      <c r="AQ131" s="16">
        <v>25</v>
      </c>
      <c r="AR131" s="16">
        <v>85</v>
      </c>
      <c r="AS131" s="16"/>
      <c r="AT131" s="16"/>
      <c r="AU131" s="16"/>
      <c r="AV131" s="16"/>
      <c r="AW131" s="16">
        <f t="shared" si="2"/>
        <v>145</v>
      </c>
      <c r="AX131" s="16"/>
      <c r="AY131" s="26"/>
      <c r="AZ131" s="10"/>
    </row>
    <row r="132" spans="1:52" x14ac:dyDescent="0.2">
      <c r="A132" s="16" t="s">
        <v>100</v>
      </c>
      <c r="B132" s="16" t="s">
        <v>105</v>
      </c>
      <c r="C132" s="17">
        <v>38290</v>
      </c>
      <c r="D132" s="16">
        <v>100</v>
      </c>
      <c r="E132" s="16"/>
      <c r="F132" s="16"/>
      <c r="G132" s="16"/>
      <c r="H132" s="16"/>
      <c r="I132" s="16">
        <v>20</v>
      </c>
      <c r="J132" s="16"/>
      <c r="K132" s="16"/>
      <c r="L132" s="16"/>
      <c r="M132" s="16">
        <v>25</v>
      </c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>
        <f t="shared" si="2"/>
        <v>145</v>
      </c>
      <c r="AX132" s="16"/>
      <c r="AY132" s="26"/>
      <c r="AZ132" s="10"/>
    </row>
    <row r="133" spans="1:52" x14ac:dyDescent="0.2">
      <c r="A133" s="16" t="s">
        <v>423</v>
      </c>
      <c r="B133" s="16" t="s">
        <v>283</v>
      </c>
      <c r="C133" s="17">
        <v>37904</v>
      </c>
      <c r="D133" s="16">
        <v>0</v>
      </c>
      <c r="E133" s="16"/>
      <c r="F133" s="16"/>
      <c r="G133" s="16"/>
      <c r="H133" s="16"/>
      <c r="I133" s="16"/>
      <c r="J133" s="16"/>
      <c r="K133" s="16">
        <v>10</v>
      </c>
      <c r="L133" s="16">
        <v>25</v>
      </c>
      <c r="M133" s="16"/>
      <c r="N133" s="16"/>
      <c r="O133" s="16">
        <v>0</v>
      </c>
      <c r="P133" s="16">
        <v>85</v>
      </c>
      <c r="Q133" s="16"/>
      <c r="R133" s="16">
        <v>25</v>
      </c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>
        <f t="shared" si="2"/>
        <v>145</v>
      </c>
      <c r="AX133" s="16"/>
      <c r="AY133" s="26"/>
      <c r="AZ133" s="10"/>
    </row>
    <row r="134" spans="1:52" x14ac:dyDescent="0.2">
      <c r="A134" s="16" t="s">
        <v>799</v>
      </c>
      <c r="B134" s="16" t="s">
        <v>722</v>
      </c>
      <c r="C134" s="1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>
        <v>30</v>
      </c>
      <c r="AN134" s="16"/>
      <c r="AO134" s="16">
        <v>35</v>
      </c>
      <c r="AP134" s="16"/>
      <c r="AQ134" s="16">
        <v>45</v>
      </c>
      <c r="AR134" s="16">
        <v>15</v>
      </c>
      <c r="AS134" s="16">
        <v>15</v>
      </c>
      <c r="AT134" s="16"/>
      <c r="AU134" s="16"/>
      <c r="AV134" s="16"/>
      <c r="AW134" s="16">
        <f t="shared" si="2"/>
        <v>140</v>
      </c>
      <c r="AX134" s="16"/>
      <c r="AY134" s="26"/>
      <c r="AZ134" s="10"/>
    </row>
    <row r="135" spans="1:52" x14ac:dyDescent="0.2">
      <c r="A135" s="16" t="s">
        <v>210</v>
      </c>
      <c r="B135" s="16" t="s">
        <v>119</v>
      </c>
      <c r="C135" s="17">
        <v>38290</v>
      </c>
      <c r="D135" s="16">
        <v>0</v>
      </c>
      <c r="E135" s="16">
        <v>60</v>
      </c>
      <c r="F135" s="16"/>
      <c r="G135" s="16"/>
      <c r="H135" s="16"/>
      <c r="I135" s="16">
        <v>20</v>
      </c>
      <c r="J135" s="16"/>
      <c r="K135" s="16">
        <v>20</v>
      </c>
      <c r="L135" s="16"/>
      <c r="M135" s="16">
        <v>10</v>
      </c>
      <c r="N135" s="16"/>
      <c r="O135" s="16">
        <v>30</v>
      </c>
      <c r="P135" s="16">
        <v>0</v>
      </c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>
        <f t="shared" si="2"/>
        <v>140</v>
      </c>
      <c r="AX135" s="16"/>
      <c r="AY135" s="26"/>
      <c r="AZ135" s="10"/>
    </row>
    <row r="136" spans="1:52" x14ac:dyDescent="0.2">
      <c r="A136" s="16" t="s">
        <v>447</v>
      </c>
      <c r="B136" s="16" t="s">
        <v>448</v>
      </c>
      <c r="C136" s="17">
        <v>38897</v>
      </c>
      <c r="D136" s="16">
        <v>0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>
        <v>40</v>
      </c>
      <c r="R136" s="16">
        <v>100</v>
      </c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>
        <f t="shared" si="2"/>
        <v>140</v>
      </c>
      <c r="AX136" s="16"/>
      <c r="AY136" s="26"/>
      <c r="AZ136" s="10"/>
    </row>
    <row r="137" spans="1:52" x14ac:dyDescent="0.2">
      <c r="A137" s="16" t="s">
        <v>218</v>
      </c>
      <c r="B137" s="16" t="s">
        <v>207</v>
      </c>
      <c r="C137" s="17">
        <v>37184</v>
      </c>
      <c r="D137" s="16">
        <v>0</v>
      </c>
      <c r="E137" s="16">
        <v>60</v>
      </c>
      <c r="F137" s="16"/>
      <c r="G137" s="16">
        <v>80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>
        <f t="shared" si="2"/>
        <v>140</v>
      </c>
      <c r="AX137" s="16"/>
      <c r="AY137" s="26"/>
      <c r="AZ137" s="10"/>
    </row>
    <row r="138" spans="1:52" x14ac:dyDescent="0.2">
      <c r="A138" s="16" t="s">
        <v>759</v>
      </c>
      <c r="B138" s="16" t="s">
        <v>572</v>
      </c>
      <c r="C138" s="10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>
        <v>10</v>
      </c>
      <c r="AP138" s="16">
        <v>125</v>
      </c>
      <c r="AQ138" s="16"/>
      <c r="AR138" s="16"/>
      <c r="AS138" s="16"/>
      <c r="AT138" s="16"/>
      <c r="AU138" s="16"/>
      <c r="AV138" s="16"/>
      <c r="AW138" s="16">
        <f t="shared" si="2"/>
        <v>135</v>
      </c>
      <c r="AX138" s="16"/>
      <c r="AY138" s="26"/>
      <c r="AZ138" s="10"/>
    </row>
    <row r="139" spans="1:52" x14ac:dyDescent="0.2">
      <c r="A139" s="16" t="s">
        <v>5</v>
      </c>
      <c r="B139" s="16" t="s">
        <v>124</v>
      </c>
      <c r="C139" s="17">
        <v>35430</v>
      </c>
      <c r="D139" s="16">
        <v>135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>
        <f t="shared" si="2"/>
        <v>135</v>
      </c>
      <c r="AX139" s="16"/>
      <c r="AY139" s="26"/>
      <c r="AZ139" s="10"/>
    </row>
    <row r="140" spans="1:52" x14ac:dyDescent="0.2">
      <c r="A140" s="16" t="s">
        <v>12</v>
      </c>
      <c r="B140" s="16" t="s">
        <v>125</v>
      </c>
      <c r="C140" s="17">
        <v>35064</v>
      </c>
      <c r="D140" s="16">
        <v>135</v>
      </c>
      <c r="E140" s="16"/>
      <c r="F140" s="16"/>
      <c r="G140" s="16"/>
      <c r="H140" s="16"/>
      <c r="I140" s="16"/>
      <c r="J140" s="16"/>
      <c r="K140" s="16" t="s">
        <v>450</v>
      </c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>
        <f t="shared" si="2"/>
        <v>135</v>
      </c>
      <c r="AX140" s="16"/>
      <c r="AY140" s="26"/>
      <c r="AZ140" s="10"/>
    </row>
    <row r="141" spans="1:52" x14ac:dyDescent="0.2">
      <c r="A141" s="16" t="s">
        <v>188</v>
      </c>
      <c r="B141" s="16" t="s">
        <v>189</v>
      </c>
      <c r="C141" s="17">
        <v>37549</v>
      </c>
      <c r="D141" s="16">
        <v>45</v>
      </c>
      <c r="E141" s="16">
        <v>20</v>
      </c>
      <c r="F141" s="16"/>
      <c r="G141" s="16">
        <v>20</v>
      </c>
      <c r="H141" s="16">
        <v>25</v>
      </c>
      <c r="I141" s="16">
        <v>20</v>
      </c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>
        <f t="shared" si="2"/>
        <v>130</v>
      </c>
      <c r="AX141" s="16"/>
      <c r="AY141" s="26"/>
      <c r="AZ141" s="10"/>
    </row>
    <row r="142" spans="1:52" x14ac:dyDescent="0.2">
      <c r="A142" s="38" t="s">
        <v>211</v>
      </c>
      <c r="B142" s="38" t="s">
        <v>127</v>
      </c>
      <c r="C142" s="39">
        <v>37549</v>
      </c>
      <c r="D142" s="38">
        <v>0</v>
      </c>
      <c r="E142" s="38">
        <v>60</v>
      </c>
      <c r="F142" s="38"/>
      <c r="G142" s="38"/>
      <c r="H142" s="38">
        <v>25</v>
      </c>
      <c r="I142" s="38">
        <v>30</v>
      </c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>
        <v>10</v>
      </c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16">
        <f t="shared" si="2"/>
        <v>125</v>
      </c>
      <c r="AX142" s="38"/>
      <c r="AY142" s="40"/>
      <c r="AZ142" s="41"/>
    </row>
    <row r="143" spans="1:52" x14ac:dyDescent="0.2">
      <c r="A143" s="16" t="s">
        <v>49</v>
      </c>
      <c r="B143" s="16" t="s">
        <v>106</v>
      </c>
      <c r="C143" s="17">
        <v>36824</v>
      </c>
      <c r="D143" s="16">
        <v>105</v>
      </c>
      <c r="E143" s="16">
        <v>20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>
        <f t="shared" si="2"/>
        <v>125</v>
      </c>
      <c r="AX143" s="16"/>
      <c r="AY143" s="26"/>
      <c r="AZ143" s="10"/>
    </row>
    <row r="144" spans="1:52" x14ac:dyDescent="0.2">
      <c r="A144" s="16" t="s">
        <v>888</v>
      </c>
      <c r="B144" s="16" t="s">
        <v>796</v>
      </c>
      <c r="C144" s="10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>
        <v>30</v>
      </c>
      <c r="AR144" s="16"/>
      <c r="AS144" s="16">
        <v>30</v>
      </c>
      <c r="AT144" s="16">
        <v>65</v>
      </c>
      <c r="AU144" s="16"/>
      <c r="AV144" s="16"/>
      <c r="AW144" s="16">
        <f t="shared" si="2"/>
        <v>125</v>
      </c>
      <c r="AX144" s="16"/>
      <c r="AY144" s="26"/>
      <c r="AZ144" s="10"/>
    </row>
    <row r="145" spans="1:52" x14ac:dyDescent="0.2">
      <c r="A145" s="16" t="s">
        <v>576</v>
      </c>
      <c r="B145" s="16" t="s">
        <v>573</v>
      </c>
      <c r="C145" s="1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>
        <f>20+10</f>
        <v>30</v>
      </c>
      <c r="AB145" s="16"/>
      <c r="AC145" s="16">
        <v>50</v>
      </c>
      <c r="AD145" s="16"/>
      <c r="AE145" s="16"/>
      <c r="AF145" s="16"/>
      <c r="AG145" s="16">
        <v>45</v>
      </c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>
        <f t="shared" si="2"/>
        <v>125</v>
      </c>
      <c r="AX145" s="16"/>
      <c r="AY145" s="26"/>
      <c r="AZ145" s="10"/>
    </row>
    <row r="146" spans="1:52" x14ac:dyDescent="0.2">
      <c r="A146" s="16" t="s">
        <v>600</v>
      </c>
      <c r="B146" s="16" t="s">
        <v>599</v>
      </c>
      <c r="C146" s="10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>
        <v>75</v>
      </c>
      <c r="AD146" s="16"/>
      <c r="AE146" s="16"/>
      <c r="AF146" s="16"/>
      <c r="AG146" s="16"/>
      <c r="AH146" s="16"/>
      <c r="AI146" s="16"/>
      <c r="AJ146" s="16"/>
      <c r="AK146" s="16"/>
      <c r="AL146" s="16">
        <v>50</v>
      </c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>
        <f t="shared" si="2"/>
        <v>125</v>
      </c>
      <c r="AX146" s="16"/>
      <c r="AY146" s="26"/>
      <c r="AZ146" s="10"/>
    </row>
    <row r="147" spans="1:52" x14ac:dyDescent="0.2">
      <c r="A147" s="16" t="s">
        <v>187</v>
      </c>
      <c r="B147" s="16" t="s">
        <v>141</v>
      </c>
      <c r="C147" s="17">
        <v>36824</v>
      </c>
      <c r="D147" s="16">
        <v>45</v>
      </c>
      <c r="E147" s="16">
        <v>60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>
        <v>20</v>
      </c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>
        <f t="shared" si="2"/>
        <v>125</v>
      </c>
      <c r="AX147" s="16"/>
      <c r="AY147" s="26"/>
      <c r="AZ147" s="10"/>
    </row>
    <row r="148" spans="1:52" x14ac:dyDescent="0.2">
      <c r="A148" s="16" t="s">
        <v>677</v>
      </c>
      <c r="B148" s="16" t="s">
        <v>676</v>
      </c>
      <c r="C148" s="1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>
        <v>15</v>
      </c>
      <c r="AJ148" s="16"/>
      <c r="AK148" s="16"/>
      <c r="AL148" s="16">
        <v>80</v>
      </c>
      <c r="AM148" s="16"/>
      <c r="AN148" s="16">
        <v>25</v>
      </c>
      <c r="AO148" s="16"/>
      <c r="AP148" s="16"/>
      <c r="AQ148" s="16"/>
      <c r="AR148" s="16"/>
      <c r="AS148" s="16"/>
      <c r="AT148" s="16"/>
      <c r="AU148" s="16"/>
      <c r="AV148" s="16"/>
      <c r="AW148" s="16">
        <f t="shared" si="2"/>
        <v>120</v>
      </c>
      <c r="AX148" s="16"/>
      <c r="AY148" s="26"/>
      <c r="AZ148" s="10"/>
    </row>
    <row r="149" spans="1:52" x14ac:dyDescent="0.2">
      <c r="A149" s="16" t="s">
        <v>299</v>
      </c>
      <c r="B149" s="16" t="s">
        <v>316</v>
      </c>
      <c r="C149" s="17">
        <v>38290</v>
      </c>
      <c r="D149" s="16">
        <v>0</v>
      </c>
      <c r="E149" s="16"/>
      <c r="F149" s="16"/>
      <c r="G149" s="16"/>
      <c r="H149" s="16"/>
      <c r="I149" s="16"/>
      <c r="J149" s="16"/>
      <c r="K149" s="16">
        <v>40</v>
      </c>
      <c r="L149" s="16"/>
      <c r="M149" s="16">
        <v>80</v>
      </c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>
        <f t="shared" si="2"/>
        <v>120</v>
      </c>
      <c r="AX149" s="16"/>
      <c r="AY149" s="26"/>
      <c r="AZ149" s="10"/>
    </row>
    <row r="150" spans="1:52" x14ac:dyDescent="0.2">
      <c r="A150" s="16" t="s">
        <v>788</v>
      </c>
      <c r="B150" s="16" t="s">
        <v>749</v>
      </c>
      <c r="C150" s="10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>
        <v>50</v>
      </c>
      <c r="AP150" s="16">
        <v>35</v>
      </c>
      <c r="AQ150" s="16">
        <v>35</v>
      </c>
      <c r="AR150" s="16"/>
      <c r="AS150" s="16"/>
      <c r="AT150" s="16"/>
      <c r="AU150" s="16"/>
      <c r="AV150" s="16"/>
      <c r="AW150" s="16">
        <f t="shared" si="2"/>
        <v>120</v>
      </c>
      <c r="AX150" s="16"/>
      <c r="AY150" s="26"/>
      <c r="AZ150" s="10"/>
    </row>
    <row r="151" spans="1:52" x14ac:dyDescent="0.2">
      <c r="A151" s="16" t="s">
        <v>265</v>
      </c>
      <c r="B151" s="16" t="s">
        <v>126</v>
      </c>
      <c r="C151" s="17">
        <v>37549</v>
      </c>
      <c r="D151" s="16">
        <v>0</v>
      </c>
      <c r="E151" s="16"/>
      <c r="F151" s="16"/>
      <c r="G151" s="16"/>
      <c r="H151" s="16"/>
      <c r="I151" s="16">
        <v>120</v>
      </c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>
        <f t="shared" si="2"/>
        <v>120</v>
      </c>
      <c r="AX151" s="16"/>
      <c r="AY151" s="26"/>
      <c r="AZ151" s="10"/>
    </row>
    <row r="152" spans="1:52" x14ac:dyDescent="0.2">
      <c r="A152" s="16" t="s">
        <v>88</v>
      </c>
      <c r="B152" s="16" t="s">
        <v>103</v>
      </c>
      <c r="C152" s="17">
        <v>36051</v>
      </c>
      <c r="D152" s="16">
        <v>115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>
        <f t="shared" si="2"/>
        <v>115</v>
      </c>
      <c r="AX152" s="16"/>
      <c r="AY152" s="26"/>
      <c r="AZ152" s="10"/>
    </row>
    <row r="153" spans="1:52" x14ac:dyDescent="0.2">
      <c r="A153" s="16" t="s">
        <v>647</v>
      </c>
      <c r="B153" s="16" t="s">
        <v>641</v>
      </c>
      <c r="C153" s="17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>
        <v>75</v>
      </c>
      <c r="AH153" s="16"/>
      <c r="AI153" s="16"/>
      <c r="AJ153" s="16"/>
      <c r="AK153" s="16">
        <v>40</v>
      </c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>
        <f t="shared" si="2"/>
        <v>115</v>
      </c>
      <c r="AX153" s="16"/>
      <c r="AY153" s="26"/>
      <c r="AZ153" s="10"/>
    </row>
    <row r="154" spans="1:52" x14ac:dyDescent="0.2">
      <c r="A154" s="16" t="s">
        <v>20</v>
      </c>
      <c r="B154" s="16" t="s">
        <v>136</v>
      </c>
      <c r="C154" s="17">
        <v>35064</v>
      </c>
      <c r="D154" s="16">
        <v>115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>
        <f t="shared" si="2"/>
        <v>115</v>
      </c>
      <c r="AX154" s="16"/>
      <c r="AY154" s="26"/>
      <c r="AZ154" s="10"/>
    </row>
    <row r="155" spans="1:52" x14ac:dyDescent="0.2">
      <c r="A155" s="16" t="s">
        <v>82</v>
      </c>
      <c r="B155" s="16" t="s">
        <v>118</v>
      </c>
      <c r="C155" s="17">
        <v>36824</v>
      </c>
      <c r="D155" s="16">
        <v>90</v>
      </c>
      <c r="E155" s="16">
        <v>20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>
        <f t="shared" si="2"/>
        <v>110</v>
      </c>
      <c r="AX155" s="16"/>
      <c r="AY155" s="26"/>
      <c r="AZ155" s="10"/>
    </row>
    <row r="156" spans="1:52" x14ac:dyDescent="0.2">
      <c r="A156" s="16" t="s">
        <v>589</v>
      </c>
      <c r="B156" s="16" t="s">
        <v>490</v>
      </c>
      <c r="C156" s="17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>
        <v>10</v>
      </c>
      <c r="AB156" s="16">
        <v>100</v>
      </c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>
        <f t="shared" si="2"/>
        <v>110</v>
      </c>
      <c r="AX156" s="16"/>
      <c r="AY156" s="26"/>
      <c r="AZ156" s="10"/>
    </row>
    <row r="157" spans="1:52" x14ac:dyDescent="0.2">
      <c r="A157" s="16" t="s">
        <v>512</v>
      </c>
      <c r="B157" s="16" t="s">
        <v>379</v>
      </c>
      <c r="C157" s="17">
        <v>39352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>
        <v>60</v>
      </c>
      <c r="T157" s="16"/>
      <c r="U157" s="16">
        <v>20</v>
      </c>
      <c r="V157" s="16"/>
      <c r="W157" s="16"/>
      <c r="X157" s="16"/>
      <c r="Y157" s="16"/>
      <c r="Z157" s="16"/>
      <c r="AA157" s="16">
        <f>20+10</f>
        <v>30</v>
      </c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>
        <f t="shared" si="2"/>
        <v>110</v>
      </c>
      <c r="AX157" s="16"/>
      <c r="AY157" s="26"/>
      <c r="AZ157" s="10"/>
    </row>
    <row r="158" spans="1:52" x14ac:dyDescent="0.2">
      <c r="A158" s="16" t="s">
        <v>266</v>
      </c>
      <c r="B158" s="16" t="s">
        <v>138</v>
      </c>
      <c r="C158" s="17">
        <v>37549</v>
      </c>
      <c r="D158" s="16">
        <v>0</v>
      </c>
      <c r="E158" s="16"/>
      <c r="F158" s="16"/>
      <c r="G158" s="16"/>
      <c r="H158" s="16"/>
      <c r="I158" s="16">
        <v>80</v>
      </c>
      <c r="J158" s="16"/>
      <c r="K158" s="16"/>
      <c r="L158" s="16">
        <v>25</v>
      </c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>
        <f t="shared" si="2"/>
        <v>105</v>
      </c>
      <c r="AX158" s="16"/>
      <c r="AY158" s="26"/>
      <c r="AZ158" s="10"/>
    </row>
    <row r="159" spans="1:52" x14ac:dyDescent="0.2">
      <c r="A159" s="16" t="s">
        <v>256</v>
      </c>
      <c r="B159" s="16" t="s">
        <v>572</v>
      </c>
      <c r="C159" s="17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>
        <f>20+20+20+20</f>
        <v>80</v>
      </c>
      <c r="AB159" s="16">
        <v>25</v>
      </c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>
        <f t="shared" si="2"/>
        <v>105</v>
      </c>
      <c r="AX159" s="16"/>
      <c r="AY159" s="26"/>
      <c r="AZ159" s="10"/>
    </row>
    <row r="160" spans="1:52" x14ac:dyDescent="0.2">
      <c r="A160" s="16" t="s">
        <v>806</v>
      </c>
      <c r="B160" s="16" t="s">
        <v>805</v>
      </c>
      <c r="C160" s="10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>
        <v>60</v>
      </c>
      <c r="AR160" s="16">
        <v>15</v>
      </c>
      <c r="AS160" s="16">
        <v>30</v>
      </c>
      <c r="AT160" s="16"/>
      <c r="AU160" s="16"/>
      <c r="AV160" s="16"/>
      <c r="AW160" s="16">
        <f t="shared" si="2"/>
        <v>105</v>
      </c>
      <c r="AX160" s="16"/>
      <c r="AY160" s="26"/>
      <c r="AZ160" s="10"/>
    </row>
    <row r="161" spans="1:52" x14ac:dyDescent="0.2">
      <c r="A161" s="16" t="s">
        <v>68</v>
      </c>
      <c r="B161" s="16" t="s">
        <v>125</v>
      </c>
      <c r="C161" s="17">
        <v>35795</v>
      </c>
      <c r="D161" s="16">
        <v>105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>
        <f t="shared" si="2"/>
        <v>105</v>
      </c>
      <c r="AX161" s="16"/>
      <c r="AY161" s="26"/>
      <c r="AZ161" s="10"/>
    </row>
    <row r="162" spans="1:52" x14ac:dyDescent="0.2">
      <c r="A162" s="16" t="s">
        <v>636</v>
      </c>
      <c r="B162" s="16" t="s">
        <v>651</v>
      </c>
      <c r="C162" s="17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>
        <v>42</v>
      </c>
      <c r="AH162" s="16"/>
      <c r="AI162" s="16">
        <v>30</v>
      </c>
      <c r="AJ162" s="16"/>
      <c r="AK162" s="16">
        <v>15</v>
      </c>
      <c r="AL162" s="16"/>
      <c r="AM162" s="16">
        <v>15</v>
      </c>
      <c r="AN162" s="16"/>
      <c r="AO162" s="16"/>
      <c r="AP162" s="16"/>
      <c r="AQ162" s="16"/>
      <c r="AR162" s="16"/>
      <c r="AS162" s="16"/>
      <c r="AT162" s="16"/>
      <c r="AU162" s="16"/>
      <c r="AV162" s="16"/>
      <c r="AW162" s="16">
        <f t="shared" si="2"/>
        <v>102</v>
      </c>
      <c r="AX162" s="16"/>
      <c r="AY162" s="26"/>
      <c r="AZ162" s="10"/>
    </row>
    <row r="163" spans="1:52" x14ac:dyDescent="0.2">
      <c r="A163" s="16" t="s">
        <v>272</v>
      </c>
      <c r="B163" s="16" t="s">
        <v>571</v>
      </c>
      <c r="C163" s="17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>
        <f>20+20+20</f>
        <v>60</v>
      </c>
      <c r="AB163" s="16">
        <v>40</v>
      </c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>
        <f t="shared" si="2"/>
        <v>100</v>
      </c>
      <c r="AX163" s="16"/>
      <c r="AY163" s="26"/>
      <c r="AZ163" s="10"/>
    </row>
    <row r="164" spans="1:52" x14ac:dyDescent="0.2">
      <c r="A164" s="16" t="s">
        <v>222</v>
      </c>
      <c r="B164" s="16" t="s">
        <v>223</v>
      </c>
      <c r="C164" s="17">
        <v>37904</v>
      </c>
      <c r="D164" s="16">
        <v>0</v>
      </c>
      <c r="E164" s="16">
        <v>20</v>
      </c>
      <c r="F164" s="16"/>
      <c r="G164" s="16">
        <v>20</v>
      </c>
      <c r="H164" s="16"/>
      <c r="I164" s="16">
        <v>40</v>
      </c>
      <c r="J164" s="16"/>
      <c r="K164" s="16">
        <v>20</v>
      </c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>
        <f t="shared" si="2"/>
        <v>100</v>
      </c>
      <c r="AX164" s="16"/>
      <c r="AY164" s="26"/>
      <c r="AZ164" s="10"/>
    </row>
    <row r="165" spans="1:52" x14ac:dyDescent="0.2">
      <c r="A165" s="16" t="s">
        <v>219</v>
      </c>
      <c r="B165" s="16" t="s">
        <v>209</v>
      </c>
      <c r="C165" s="17">
        <v>37184</v>
      </c>
      <c r="D165" s="16">
        <v>0</v>
      </c>
      <c r="E165" s="16">
        <v>20</v>
      </c>
      <c r="F165" s="16"/>
      <c r="G165" s="16">
        <v>80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>
        <f t="shared" si="2"/>
        <v>100</v>
      </c>
      <c r="AX165" s="16"/>
      <c r="AY165" s="26"/>
      <c r="AZ165" s="10"/>
    </row>
    <row r="166" spans="1:52" x14ac:dyDescent="0.2">
      <c r="A166" s="16" t="s">
        <v>604</v>
      </c>
      <c r="B166" s="16" t="s">
        <v>379</v>
      </c>
      <c r="C166" s="10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>
        <v>50</v>
      </c>
      <c r="AD166" s="16"/>
      <c r="AE166" s="16"/>
      <c r="AF166" s="16"/>
      <c r="AG166" s="16">
        <v>45</v>
      </c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>
        <f t="shared" si="2"/>
        <v>95</v>
      </c>
      <c r="AX166" s="16"/>
      <c r="AY166" s="26"/>
      <c r="AZ166" s="10"/>
    </row>
    <row r="167" spans="1:52" x14ac:dyDescent="0.2">
      <c r="A167" s="16" t="s">
        <v>57</v>
      </c>
      <c r="B167" s="16" t="s">
        <v>101</v>
      </c>
      <c r="C167" s="17">
        <v>36051</v>
      </c>
      <c r="D167" s="16">
        <v>90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>
        <f t="shared" si="2"/>
        <v>90</v>
      </c>
      <c r="AX167" s="16"/>
      <c r="AY167" s="26"/>
      <c r="AZ167" s="10"/>
    </row>
    <row r="168" spans="1:52" x14ac:dyDescent="0.2">
      <c r="A168" s="16" t="s">
        <v>275</v>
      </c>
      <c r="B168" s="16" t="s">
        <v>285</v>
      </c>
      <c r="C168" s="17">
        <v>37904</v>
      </c>
      <c r="D168" s="16">
        <v>0</v>
      </c>
      <c r="E168" s="16"/>
      <c r="F168" s="16"/>
      <c r="G168" s="16"/>
      <c r="H168" s="16"/>
      <c r="I168" s="16">
        <v>40</v>
      </c>
      <c r="J168" s="16"/>
      <c r="K168" s="16">
        <v>30</v>
      </c>
      <c r="L168" s="16"/>
      <c r="M168" s="16"/>
      <c r="N168" s="16"/>
      <c r="O168" s="16">
        <v>20</v>
      </c>
      <c r="P168" s="16">
        <v>0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>
        <f t="shared" si="2"/>
        <v>90</v>
      </c>
      <c r="AX168" s="16"/>
      <c r="AY168" s="26"/>
      <c r="AZ168" s="10"/>
    </row>
    <row r="169" spans="1:52" x14ac:dyDescent="0.2">
      <c r="A169" s="16" t="s">
        <v>21</v>
      </c>
      <c r="B169" s="16" t="s">
        <v>110</v>
      </c>
      <c r="C169" s="17">
        <v>37549</v>
      </c>
      <c r="D169" s="16">
        <v>45</v>
      </c>
      <c r="E169" s="16"/>
      <c r="F169" s="16">
        <v>25</v>
      </c>
      <c r="G169" s="16"/>
      <c r="H169" s="16"/>
      <c r="I169" s="16">
        <v>20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>
        <f t="shared" si="2"/>
        <v>90</v>
      </c>
      <c r="AX169" s="16"/>
      <c r="AY169" s="26"/>
      <c r="AZ169" s="10"/>
    </row>
    <row r="170" spans="1:52" x14ac:dyDescent="0.2">
      <c r="A170" s="16" t="s">
        <v>86</v>
      </c>
      <c r="B170" s="16" t="s">
        <v>109</v>
      </c>
      <c r="C170" s="17">
        <v>36433</v>
      </c>
      <c r="D170" s="16">
        <v>90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>
        <f t="shared" si="2"/>
        <v>90</v>
      </c>
      <c r="AX170" s="16"/>
      <c r="AY170" s="26"/>
      <c r="AZ170" s="10"/>
    </row>
    <row r="171" spans="1:52" x14ac:dyDescent="0.2">
      <c r="A171" s="16" t="s">
        <v>802</v>
      </c>
      <c r="B171" s="16" t="s">
        <v>801</v>
      </c>
      <c r="C171" s="10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>
        <v>45</v>
      </c>
      <c r="AR171" s="16">
        <v>15</v>
      </c>
      <c r="AS171" s="16">
        <v>30</v>
      </c>
      <c r="AT171" s="16"/>
      <c r="AU171" s="16"/>
      <c r="AV171" s="16"/>
      <c r="AW171" s="16">
        <f t="shared" si="2"/>
        <v>90</v>
      </c>
      <c r="AX171" s="16"/>
      <c r="AY171" s="26"/>
      <c r="AZ171" s="10"/>
    </row>
    <row r="172" spans="1:52" x14ac:dyDescent="0.2">
      <c r="A172" s="16" t="s">
        <v>665</v>
      </c>
      <c r="B172" s="16" t="s">
        <v>664</v>
      </c>
      <c r="C172" s="17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>
        <v>50</v>
      </c>
      <c r="AJ172" s="16"/>
      <c r="AK172" s="16">
        <v>15</v>
      </c>
      <c r="AL172" s="16"/>
      <c r="AM172" s="16"/>
      <c r="AN172" s="16"/>
      <c r="AO172" s="16">
        <v>9</v>
      </c>
      <c r="AP172" s="16"/>
      <c r="AQ172" s="16">
        <v>15</v>
      </c>
      <c r="AR172" s="16"/>
      <c r="AS172" s="16"/>
      <c r="AT172" s="16"/>
      <c r="AU172" s="16"/>
      <c r="AV172" s="16"/>
      <c r="AW172" s="16">
        <f t="shared" si="2"/>
        <v>89</v>
      </c>
      <c r="AX172" s="16"/>
      <c r="AY172" s="26"/>
      <c r="AZ172" s="10"/>
    </row>
    <row r="173" spans="1:52" x14ac:dyDescent="0.2">
      <c r="A173" s="16" t="s">
        <v>177</v>
      </c>
      <c r="B173" s="16" t="s">
        <v>106</v>
      </c>
      <c r="C173" s="17">
        <v>36433</v>
      </c>
      <c r="D173" s="16">
        <v>87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>
        <f t="shared" si="2"/>
        <v>87</v>
      </c>
      <c r="AX173" s="16"/>
      <c r="AY173" s="26"/>
      <c r="AZ173" s="10"/>
    </row>
    <row r="174" spans="1:52" x14ac:dyDescent="0.2">
      <c r="A174" s="16" t="s">
        <v>760</v>
      </c>
      <c r="B174" s="16" t="s">
        <v>142</v>
      </c>
      <c r="C174" s="10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>
        <v>25</v>
      </c>
      <c r="AP174" s="16"/>
      <c r="AQ174" s="16">
        <v>30</v>
      </c>
      <c r="AR174" s="16">
        <v>15</v>
      </c>
      <c r="AS174" s="16">
        <v>15</v>
      </c>
      <c r="AT174" s="16"/>
      <c r="AU174" s="16"/>
      <c r="AV174" s="16"/>
      <c r="AW174" s="16">
        <f t="shared" si="2"/>
        <v>85</v>
      </c>
      <c r="AX174" s="16"/>
      <c r="AY174" s="26"/>
      <c r="AZ174" s="10"/>
    </row>
    <row r="175" spans="1:52" x14ac:dyDescent="0.2">
      <c r="A175" s="16" t="s">
        <v>185</v>
      </c>
      <c r="B175" s="16" t="s">
        <v>186</v>
      </c>
      <c r="C175" s="17">
        <v>36433</v>
      </c>
      <c r="D175" s="16">
        <v>45</v>
      </c>
      <c r="E175" s="16">
        <v>40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>
        <f t="shared" si="2"/>
        <v>85</v>
      </c>
      <c r="AX175" s="16"/>
      <c r="AY175" s="26"/>
      <c r="AZ175" s="10"/>
    </row>
    <row r="176" spans="1:52" x14ac:dyDescent="0.2">
      <c r="A176" s="16" t="s">
        <v>292</v>
      </c>
      <c r="B176" s="16" t="s">
        <v>376</v>
      </c>
      <c r="C176" s="17">
        <v>37904</v>
      </c>
      <c r="D176" s="16">
        <v>0</v>
      </c>
      <c r="E176" s="16"/>
      <c r="F176" s="16"/>
      <c r="G176" s="16"/>
      <c r="H176" s="16"/>
      <c r="I176" s="16"/>
      <c r="J176" s="16"/>
      <c r="K176" s="16">
        <v>30</v>
      </c>
      <c r="L176" s="16"/>
      <c r="M176" s="16"/>
      <c r="N176" s="16"/>
      <c r="O176" s="16">
        <v>50</v>
      </c>
      <c r="P176" s="16">
        <v>0</v>
      </c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>
        <f t="shared" si="2"/>
        <v>80</v>
      </c>
      <c r="AX176" s="16"/>
      <c r="AY176" s="26"/>
      <c r="AZ176" s="10"/>
    </row>
    <row r="177" spans="1:52" x14ac:dyDescent="0.2">
      <c r="A177" s="16" t="s">
        <v>221</v>
      </c>
      <c r="B177" s="16" t="s">
        <v>167</v>
      </c>
      <c r="C177" s="17">
        <v>37549</v>
      </c>
      <c r="D177" s="16">
        <v>0</v>
      </c>
      <c r="E177" s="16">
        <v>20</v>
      </c>
      <c r="F177" s="16"/>
      <c r="G177" s="16">
        <v>40</v>
      </c>
      <c r="H177" s="16"/>
      <c r="I177" s="16">
        <v>20</v>
      </c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>
        <f t="shared" si="2"/>
        <v>80</v>
      </c>
      <c r="AX177" s="16"/>
      <c r="AY177" s="26"/>
      <c r="AZ177" s="10"/>
    </row>
    <row r="178" spans="1:52" x14ac:dyDescent="0.2">
      <c r="A178" s="16" t="s">
        <v>250</v>
      </c>
      <c r="B178" s="16" t="s">
        <v>251</v>
      </c>
      <c r="C178" s="17">
        <v>37549</v>
      </c>
      <c r="D178" s="16">
        <v>0</v>
      </c>
      <c r="E178" s="16"/>
      <c r="F178" s="16"/>
      <c r="G178" s="16">
        <v>60</v>
      </c>
      <c r="H178" s="16"/>
      <c r="I178" s="16">
        <v>20</v>
      </c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>
        <f t="shared" si="2"/>
        <v>80</v>
      </c>
      <c r="AX178" s="16"/>
      <c r="AY178" s="26"/>
      <c r="AZ178" s="10"/>
    </row>
    <row r="179" spans="1:52" x14ac:dyDescent="0.2">
      <c r="A179" s="16" t="s">
        <v>213</v>
      </c>
      <c r="B179" s="16" t="s">
        <v>118</v>
      </c>
      <c r="C179" s="17">
        <v>37549</v>
      </c>
      <c r="D179" s="16">
        <v>0</v>
      </c>
      <c r="E179" s="16">
        <v>60</v>
      </c>
      <c r="F179" s="16"/>
      <c r="G179" s="16"/>
      <c r="H179" s="16"/>
      <c r="I179" s="16">
        <v>20</v>
      </c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>
        <f t="shared" si="2"/>
        <v>80</v>
      </c>
      <c r="AX179" s="16"/>
      <c r="AY179" s="26"/>
      <c r="AZ179" s="10"/>
    </row>
    <row r="180" spans="1:52" x14ac:dyDescent="0.2">
      <c r="A180" s="16" t="s">
        <v>166</v>
      </c>
      <c r="B180" s="16" t="s">
        <v>165</v>
      </c>
      <c r="C180" s="17">
        <v>36433</v>
      </c>
      <c r="D180" s="16">
        <v>80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>
        <f t="shared" si="2"/>
        <v>80</v>
      </c>
      <c r="AX180" s="16"/>
      <c r="AY180" s="26"/>
      <c r="AZ180" s="10"/>
    </row>
    <row r="181" spans="1:52" x14ac:dyDescent="0.2">
      <c r="A181" s="16" t="s">
        <v>558</v>
      </c>
      <c r="B181" s="16" t="s">
        <v>557</v>
      </c>
      <c r="C181" s="10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>
        <v>40</v>
      </c>
      <c r="Z181" s="16"/>
      <c r="AA181" s="16"/>
      <c r="AB181" s="16">
        <v>40</v>
      </c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>
        <f t="shared" si="2"/>
        <v>80</v>
      </c>
      <c r="AX181" s="16"/>
      <c r="AY181" s="26"/>
      <c r="AZ181" s="10"/>
    </row>
    <row r="182" spans="1:52" x14ac:dyDescent="0.2">
      <c r="A182" s="16" t="s">
        <v>4</v>
      </c>
      <c r="B182" s="16" t="s">
        <v>115</v>
      </c>
      <c r="C182" s="17">
        <v>35430</v>
      </c>
      <c r="D182" s="16">
        <v>75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>
        <f t="shared" si="2"/>
        <v>75</v>
      </c>
      <c r="AX182" s="16"/>
      <c r="AY182" s="26"/>
      <c r="AZ182" s="10"/>
    </row>
    <row r="183" spans="1:52" x14ac:dyDescent="0.2">
      <c r="A183" s="16" t="s">
        <v>871</v>
      </c>
      <c r="B183" s="16" t="s">
        <v>572</v>
      </c>
      <c r="C183" s="17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>
        <v>75</v>
      </c>
      <c r="AU183" s="16"/>
      <c r="AV183" s="16"/>
      <c r="AW183" s="16">
        <f t="shared" si="2"/>
        <v>75</v>
      </c>
      <c r="AX183" s="16"/>
      <c r="AY183" s="26"/>
      <c r="AZ183" s="10"/>
    </row>
    <row r="184" spans="1:52" x14ac:dyDescent="0.2">
      <c r="A184" s="16" t="s">
        <v>163</v>
      </c>
      <c r="B184" s="16" t="s">
        <v>378</v>
      </c>
      <c r="C184" s="17">
        <v>38597</v>
      </c>
      <c r="D184" s="16">
        <v>0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>
        <v>50</v>
      </c>
      <c r="P184" s="16">
        <v>25</v>
      </c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>
        <f t="shared" si="2"/>
        <v>75</v>
      </c>
      <c r="AX184" s="16"/>
      <c r="AY184" s="26"/>
      <c r="AZ184" s="10"/>
    </row>
    <row r="185" spans="1:52" x14ac:dyDescent="0.2">
      <c r="A185" s="16" t="s">
        <v>672</v>
      </c>
      <c r="B185" s="16" t="s">
        <v>95</v>
      </c>
      <c r="C185" s="17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>
        <v>72</v>
      </c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>
        <f t="shared" si="2"/>
        <v>72</v>
      </c>
      <c r="AX185" s="16"/>
      <c r="AY185" s="26"/>
      <c r="AZ185" s="10"/>
    </row>
    <row r="186" spans="1:52" x14ac:dyDescent="0.2">
      <c r="A186" s="16" t="s">
        <v>761</v>
      </c>
      <c r="B186" s="16" t="s">
        <v>569</v>
      </c>
      <c r="C186" s="17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>
        <v>15</v>
      </c>
      <c r="AL186" s="16"/>
      <c r="AM186" s="16"/>
      <c r="AN186" s="16">
        <v>25</v>
      </c>
      <c r="AO186" s="16">
        <v>31</v>
      </c>
      <c r="AP186" s="16"/>
      <c r="AQ186" s="16"/>
      <c r="AR186" s="16"/>
      <c r="AS186" s="16"/>
      <c r="AT186" s="16"/>
      <c r="AU186" s="16"/>
      <c r="AV186" s="16"/>
      <c r="AW186" s="16">
        <f t="shared" si="2"/>
        <v>71</v>
      </c>
      <c r="AX186" s="16"/>
      <c r="AY186" s="26"/>
      <c r="AZ186" s="10"/>
    </row>
    <row r="187" spans="1:52" x14ac:dyDescent="0.2">
      <c r="A187" s="16" t="s">
        <v>903</v>
      </c>
      <c r="B187" s="16" t="s">
        <v>815</v>
      </c>
      <c r="C187" s="10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>
        <v>25</v>
      </c>
      <c r="AR187" s="16"/>
      <c r="AS187" s="16">
        <v>15</v>
      </c>
      <c r="AT187" s="16"/>
      <c r="AU187" s="16">
        <v>30</v>
      </c>
      <c r="AV187" s="16"/>
      <c r="AW187" s="16">
        <f t="shared" si="2"/>
        <v>70</v>
      </c>
      <c r="AX187" s="16"/>
      <c r="AY187" s="26"/>
      <c r="AZ187" s="10"/>
    </row>
    <row r="188" spans="1:52" x14ac:dyDescent="0.2">
      <c r="A188" s="16" t="s">
        <v>663</v>
      </c>
      <c r="B188" s="16" t="s">
        <v>490</v>
      </c>
      <c r="C188" s="17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>
        <v>20</v>
      </c>
      <c r="AJ188" s="16">
        <v>50</v>
      </c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>
        <f t="shared" si="2"/>
        <v>70</v>
      </c>
      <c r="AX188" s="16"/>
      <c r="AY188" s="26"/>
      <c r="AZ188" s="10"/>
    </row>
    <row r="189" spans="1:52" x14ac:dyDescent="0.2">
      <c r="A189" s="16" t="s">
        <v>705</v>
      </c>
      <c r="B189" s="16" t="s">
        <v>676</v>
      </c>
      <c r="C189" s="17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>
        <v>55</v>
      </c>
      <c r="AL189" s="16">
        <v>15</v>
      </c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>
        <f t="shared" si="2"/>
        <v>70</v>
      </c>
      <c r="AX189" s="16"/>
      <c r="AY189" s="26"/>
      <c r="AZ189" s="10"/>
    </row>
    <row r="190" spans="1:52" x14ac:dyDescent="0.2">
      <c r="A190" s="16" t="s">
        <v>491</v>
      </c>
      <c r="B190" s="16" t="s">
        <v>287</v>
      </c>
      <c r="C190" s="17">
        <v>39352</v>
      </c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>
        <v>50</v>
      </c>
      <c r="T190" s="16"/>
      <c r="U190" s="16"/>
      <c r="V190" s="16">
        <v>15</v>
      </c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>
        <f t="shared" si="2"/>
        <v>65</v>
      </c>
      <c r="AX190" s="16"/>
      <c r="AY190" s="26"/>
      <c r="AZ190" s="10"/>
    </row>
    <row r="191" spans="1:52" x14ac:dyDescent="0.2">
      <c r="A191" s="16" t="s">
        <v>797</v>
      </c>
      <c r="B191" s="16" t="s">
        <v>723</v>
      </c>
      <c r="C191" s="17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>
        <v>15</v>
      </c>
      <c r="AN191" s="16"/>
      <c r="AO191" s="16"/>
      <c r="AP191" s="16"/>
      <c r="AQ191" s="16">
        <v>40</v>
      </c>
      <c r="AR191" s="16"/>
      <c r="AS191" s="16">
        <v>10</v>
      </c>
      <c r="AT191" s="16"/>
      <c r="AU191" s="16"/>
      <c r="AV191" s="16"/>
      <c r="AW191" s="16">
        <f t="shared" si="2"/>
        <v>65</v>
      </c>
      <c r="AX191" s="16"/>
      <c r="AY191" s="26"/>
      <c r="AZ191" s="10"/>
    </row>
    <row r="192" spans="1:52" x14ac:dyDescent="0.2">
      <c r="A192" s="16" t="s">
        <v>169</v>
      </c>
      <c r="B192" s="16" t="s">
        <v>199</v>
      </c>
      <c r="C192" s="17">
        <v>38290</v>
      </c>
      <c r="D192" s="16">
        <v>30</v>
      </c>
      <c r="E192" s="16">
        <v>10</v>
      </c>
      <c r="F192" s="16"/>
      <c r="G192" s="16"/>
      <c r="H192" s="16"/>
      <c r="I192" s="16"/>
      <c r="J192" s="16"/>
      <c r="K192" s="16"/>
      <c r="L192" s="16"/>
      <c r="M192" s="16">
        <v>20</v>
      </c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>
        <f t="shared" si="2"/>
        <v>60</v>
      </c>
      <c r="AX192" s="16"/>
      <c r="AY192" s="26"/>
      <c r="AZ192" s="10"/>
    </row>
    <row r="193" spans="1:52" x14ac:dyDescent="0.2">
      <c r="A193" s="16" t="s">
        <v>214</v>
      </c>
      <c r="B193" s="16" t="s">
        <v>551</v>
      </c>
      <c r="C193" s="10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>
        <f>20+20+20</f>
        <v>60</v>
      </c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>
        <f t="shared" si="2"/>
        <v>60</v>
      </c>
      <c r="AX193" s="16"/>
      <c r="AY193" s="26"/>
      <c r="AZ193" s="10"/>
    </row>
    <row r="194" spans="1:52" x14ac:dyDescent="0.2">
      <c r="A194" s="16" t="s">
        <v>498</v>
      </c>
      <c r="B194" s="16" t="s">
        <v>499</v>
      </c>
      <c r="C194" s="17">
        <v>39352</v>
      </c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>
        <v>20</v>
      </c>
      <c r="T194" s="16">
        <v>25</v>
      </c>
      <c r="U194" s="16"/>
      <c r="V194" s="16">
        <v>15</v>
      </c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>
        <f t="shared" ref="AW194:AW257" si="3">SUM(D194:AV194)</f>
        <v>60</v>
      </c>
      <c r="AX194" s="16"/>
      <c r="AY194" s="26"/>
      <c r="AZ194" s="10"/>
    </row>
    <row r="195" spans="1:52" x14ac:dyDescent="0.2">
      <c r="A195" s="16" t="s">
        <v>50</v>
      </c>
      <c r="B195" s="16" t="s">
        <v>111</v>
      </c>
      <c r="C195" s="17">
        <v>36433</v>
      </c>
      <c r="D195" s="16">
        <v>60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>
        <f t="shared" si="3"/>
        <v>60</v>
      </c>
      <c r="AX195" s="16"/>
      <c r="AY195" s="26"/>
      <c r="AZ195" s="10"/>
    </row>
    <row r="196" spans="1:52" x14ac:dyDescent="0.2">
      <c r="A196" s="16" t="s">
        <v>252</v>
      </c>
      <c r="B196" s="16" t="s">
        <v>253</v>
      </c>
      <c r="C196" s="17">
        <v>37549</v>
      </c>
      <c r="D196" s="16">
        <v>0</v>
      </c>
      <c r="E196" s="16"/>
      <c r="F196" s="16"/>
      <c r="G196" s="16">
        <v>40</v>
      </c>
      <c r="H196" s="16"/>
      <c r="I196" s="16">
        <v>20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>
        <f t="shared" si="3"/>
        <v>60</v>
      </c>
      <c r="AX196" s="16"/>
      <c r="AY196" s="26"/>
      <c r="AZ196" s="10"/>
    </row>
    <row r="197" spans="1:52" x14ac:dyDescent="0.2">
      <c r="A197" s="16" t="s">
        <v>59</v>
      </c>
      <c r="B197" s="16" t="s">
        <v>116</v>
      </c>
      <c r="C197" s="17">
        <v>35795</v>
      </c>
      <c r="D197" s="16">
        <v>60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>
        <f t="shared" si="3"/>
        <v>60</v>
      </c>
      <c r="AX197" s="16"/>
      <c r="AY197" s="26"/>
      <c r="AZ197" s="10"/>
    </row>
    <row r="198" spans="1:52" x14ac:dyDescent="0.2">
      <c r="A198" s="16" t="s">
        <v>217</v>
      </c>
      <c r="B198" s="16" t="s">
        <v>314</v>
      </c>
      <c r="C198" s="17">
        <v>37904</v>
      </c>
      <c r="D198" s="16">
        <v>0</v>
      </c>
      <c r="E198" s="16">
        <v>20</v>
      </c>
      <c r="F198" s="16"/>
      <c r="G198" s="16"/>
      <c r="H198" s="16"/>
      <c r="I198" s="16"/>
      <c r="J198" s="16"/>
      <c r="K198" s="16">
        <v>40</v>
      </c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>
        <f t="shared" si="3"/>
        <v>60</v>
      </c>
      <c r="AX198" s="16"/>
      <c r="AY198" s="26"/>
      <c r="AZ198" s="10"/>
    </row>
    <row r="199" spans="1:52" x14ac:dyDescent="0.2">
      <c r="A199" s="16" t="s">
        <v>681</v>
      </c>
      <c r="B199" s="16" t="s">
        <v>674</v>
      </c>
      <c r="C199" s="17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>
        <v>60</v>
      </c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>
        <f t="shared" si="3"/>
        <v>60</v>
      </c>
      <c r="AX199" s="16"/>
      <c r="AY199" s="26"/>
      <c r="AZ199" s="10"/>
    </row>
    <row r="200" spans="1:52" x14ac:dyDescent="0.2">
      <c r="A200" s="16" t="s">
        <v>290</v>
      </c>
      <c r="B200" s="16" t="s">
        <v>320</v>
      </c>
      <c r="C200" s="17">
        <v>37904</v>
      </c>
      <c r="D200" s="16">
        <v>0</v>
      </c>
      <c r="E200" s="16"/>
      <c r="F200" s="16"/>
      <c r="G200" s="16"/>
      <c r="H200" s="16"/>
      <c r="I200" s="16"/>
      <c r="J200" s="16"/>
      <c r="K200" s="16">
        <v>60</v>
      </c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>
        <f t="shared" si="3"/>
        <v>60</v>
      </c>
      <c r="AX200" s="16"/>
      <c r="AY200" s="26"/>
      <c r="AZ200" s="10"/>
    </row>
    <row r="201" spans="1:52" x14ac:dyDescent="0.2">
      <c r="A201" s="16" t="s">
        <v>160</v>
      </c>
      <c r="B201" s="16" t="s">
        <v>116</v>
      </c>
      <c r="C201" s="17">
        <v>36433</v>
      </c>
      <c r="D201" s="16">
        <v>60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>
        <f t="shared" si="3"/>
        <v>60</v>
      </c>
      <c r="AX201" s="16"/>
      <c r="AY201" s="26"/>
      <c r="AZ201" s="10"/>
    </row>
    <row r="202" spans="1:52" x14ac:dyDescent="0.2">
      <c r="A202" s="16" t="s">
        <v>276</v>
      </c>
      <c r="B202" s="16" t="s">
        <v>286</v>
      </c>
      <c r="C202" s="17">
        <v>37549</v>
      </c>
      <c r="D202" s="16">
        <v>0</v>
      </c>
      <c r="E202" s="16"/>
      <c r="F202" s="16"/>
      <c r="G202" s="16"/>
      <c r="H202" s="16"/>
      <c r="I202" s="16">
        <v>60</v>
      </c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>
        <f t="shared" si="3"/>
        <v>60</v>
      </c>
      <c r="AX202" s="16"/>
      <c r="AY202" s="26"/>
      <c r="AZ202" s="10"/>
    </row>
    <row r="203" spans="1:52" x14ac:dyDescent="0.2">
      <c r="A203" s="16" t="s">
        <v>436</v>
      </c>
      <c r="B203" s="16" t="s">
        <v>127</v>
      </c>
      <c r="C203" s="17">
        <v>39352</v>
      </c>
      <c r="D203" s="16">
        <v>0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>
        <v>20</v>
      </c>
      <c r="R203" s="16"/>
      <c r="S203" s="16">
        <v>40</v>
      </c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>
        <f t="shared" si="3"/>
        <v>60</v>
      </c>
      <c r="AX203" s="16"/>
      <c r="AY203" s="26"/>
      <c r="AZ203" s="10"/>
    </row>
    <row r="204" spans="1:52" x14ac:dyDescent="0.2">
      <c r="A204" s="16" t="s">
        <v>163</v>
      </c>
      <c r="B204" s="16" t="s">
        <v>139</v>
      </c>
      <c r="C204" s="17">
        <v>36433</v>
      </c>
      <c r="D204" s="16">
        <v>60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>
        <f t="shared" si="3"/>
        <v>60</v>
      </c>
      <c r="AX204" s="16"/>
      <c r="AY204" s="26"/>
      <c r="AZ204" s="10"/>
    </row>
    <row r="205" spans="1:52" x14ac:dyDescent="0.2">
      <c r="A205" s="16" t="s">
        <v>280</v>
      </c>
      <c r="B205" s="16" t="s">
        <v>259</v>
      </c>
      <c r="C205" s="17">
        <v>38290</v>
      </c>
      <c r="D205" s="16">
        <v>0</v>
      </c>
      <c r="E205" s="16"/>
      <c r="F205" s="16"/>
      <c r="G205" s="16"/>
      <c r="H205" s="16"/>
      <c r="I205" s="16">
        <v>10</v>
      </c>
      <c r="J205" s="16"/>
      <c r="K205" s="16">
        <v>40</v>
      </c>
      <c r="L205" s="16"/>
      <c r="M205" s="16">
        <v>10</v>
      </c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>
        <f t="shared" si="3"/>
        <v>60</v>
      </c>
      <c r="AX205" s="16"/>
      <c r="AY205" s="26"/>
      <c r="AZ205" s="10"/>
    </row>
    <row r="206" spans="1:52" x14ac:dyDescent="0.2">
      <c r="A206" s="16" t="s">
        <v>415</v>
      </c>
      <c r="B206" s="16" t="s">
        <v>138</v>
      </c>
      <c r="C206" s="17">
        <v>38597</v>
      </c>
      <c r="D206" s="16">
        <v>0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>
        <v>10</v>
      </c>
      <c r="P206" s="16">
        <v>25</v>
      </c>
      <c r="Q206" s="16">
        <v>20</v>
      </c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>
        <f t="shared" si="3"/>
        <v>55</v>
      </c>
      <c r="AX206" s="16"/>
      <c r="AY206" s="26"/>
      <c r="AZ206" s="10"/>
    </row>
    <row r="207" spans="1:52" x14ac:dyDescent="0.2">
      <c r="A207" s="16" t="s">
        <v>437</v>
      </c>
      <c r="B207" s="16" t="s">
        <v>425</v>
      </c>
      <c r="C207" s="17">
        <v>38888</v>
      </c>
      <c r="D207" s="16">
        <v>0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>
        <v>20</v>
      </c>
      <c r="R207" s="16"/>
      <c r="S207" s="16"/>
      <c r="T207" s="16">
        <v>15</v>
      </c>
      <c r="U207" s="16">
        <v>10</v>
      </c>
      <c r="V207" s="16"/>
      <c r="W207" s="16">
        <v>10</v>
      </c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>
        <f t="shared" si="3"/>
        <v>55</v>
      </c>
      <c r="AX207" s="16"/>
      <c r="AY207" s="26"/>
      <c r="AZ207" s="10"/>
    </row>
    <row r="208" spans="1:52" x14ac:dyDescent="0.2">
      <c r="A208" s="16" t="s">
        <v>175</v>
      </c>
      <c r="B208" s="16" t="s">
        <v>176</v>
      </c>
      <c r="C208" s="17">
        <v>37184</v>
      </c>
      <c r="D208" s="16">
        <v>30</v>
      </c>
      <c r="E208" s="16"/>
      <c r="F208" s="16"/>
      <c r="G208" s="16"/>
      <c r="H208" s="16">
        <v>25</v>
      </c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>
        <f t="shared" si="3"/>
        <v>55</v>
      </c>
      <c r="AX208" s="16"/>
      <c r="AY208" s="26"/>
      <c r="AZ208" s="10"/>
    </row>
    <row r="209" spans="1:52" x14ac:dyDescent="0.2">
      <c r="A209" s="16" t="s">
        <v>750</v>
      </c>
      <c r="B209" s="16" t="s">
        <v>683</v>
      </c>
      <c r="C209" s="10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>
        <v>55</v>
      </c>
      <c r="AP209" s="16"/>
      <c r="AQ209" s="16"/>
      <c r="AR209" s="16"/>
      <c r="AS209" s="16"/>
      <c r="AT209" s="16"/>
      <c r="AU209" s="16"/>
      <c r="AV209" s="16"/>
      <c r="AW209" s="16">
        <f t="shared" si="3"/>
        <v>55</v>
      </c>
      <c r="AX209" s="16"/>
      <c r="AY209" s="26"/>
      <c r="AZ209" s="10"/>
    </row>
    <row r="210" spans="1:52" x14ac:dyDescent="0.2">
      <c r="A210" s="16" t="s">
        <v>224</v>
      </c>
      <c r="B210" s="16" t="s">
        <v>225</v>
      </c>
      <c r="C210" s="17">
        <v>38290</v>
      </c>
      <c r="D210" s="16">
        <v>0</v>
      </c>
      <c r="E210" s="16">
        <v>20</v>
      </c>
      <c r="F210" s="16"/>
      <c r="G210" s="16"/>
      <c r="H210" s="16"/>
      <c r="I210" s="16"/>
      <c r="J210" s="16"/>
      <c r="K210" s="16"/>
      <c r="L210" s="16"/>
      <c r="M210" s="16">
        <v>30</v>
      </c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>
        <f t="shared" si="3"/>
        <v>50</v>
      </c>
      <c r="AX210" s="16"/>
      <c r="AY210" s="26"/>
      <c r="AZ210" s="10"/>
    </row>
    <row r="211" spans="1:52" x14ac:dyDescent="0.2">
      <c r="A211" s="16" t="s">
        <v>422</v>
      </c>
      <c r="B211" s="16" t="s">
        <v>283</v>
      </c>
      <c r="C211" s="17">
        <v>38968</v>
      </c>
      <c r="D211" s="16">
        <v>0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>
        <v>0</v>
      </c>
      <c r="P211" s="16">
        <v>50</v>
      </c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>
        <f t="shared" si="3"/>
        <v>50</v>
      </c>
      <c r="AX211" s="16"/>
      <c r="AY211" s="26"/>
      <c r="AZ211" s="10"/>
    </row>
    <row r="212" spans="1:52" x14ac:dyDescent="0.2">
      <c r="A212" s="16" t="s">
        <v>421</v>
      </c>
      <c r="B212" s="16" t="s">
        <v>283</v>
      </c>
      <c r="C212" s="17">
        <v>38603</v>
      </c>
      <c r="D212" s="16">
        <v>0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>
        <v>0</v>
      </c>
      <c r="P212" s="16">
        <v>50</v>
      </c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>
        <f t="shared" si="3"/>
        <v>50</v>
      </c>
      <c r="AX212" s="16"/>
      <c r="AY212" s="26"/>
      <c r="AZ212" s="10"/>
    </row>
    <row r="213" spans="1:52" x14ac:dyDescent="0.2">
      <c r="A213" s="16" t="s">
        <v>881</v>
      </c>
      <c r="B213" s="16" t="s">
        <v>764</v>
      </c>
      <c r="C213" s="10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>
        <v>25</v>
      </c>
      <c r="AP213" s="16"/>
      <c r="AQ213" s="16"/>
      <c r="AR213" s="16">
        <v>25</v>
      </c>
      <c r="AS213" s="16"/>
      <c r="AT213" s="16"/>
      <c r="AU213" s="16"/>
      <c r="AV213" s="16"/>
      <c r="AW213" s="16">
        <f t="shared" si="3"/>
        <v>50</v>
      </c>
      <c r="AX213" s="16"/>
      <c r="AY213" s="26"/>
      <c r="AZ213" s="10"/>
    </row>
    <row r="214" spans="1:52" x14ac:dyDescent="0.2">
      <c r="A214" s="16" t="s">
        <v>492</v>
      </c>
      <c r="B214" s="16" t="s">
        <v>493</v>
      </c>
      <c r="C214" s="17">
        <v>39352</v>
      </c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>
        <v>50</v>
      </c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>
        <f t="shared" si="3"/>
        <v>50</v>
      </c>
      <c r="AX214" s="16"/>
      <c r="AY214" s="26"/>
      <c r="AZ214" s="10"/>
    </row>
    <row r="215" spans="1:52" x14ac:dyDescent="0.2">
      <c r="A215" s="16" t="s">
        <v>606</v>
      </c>
      <c r="B215" s="16" t="s">
        <v>611</v>
      </c>
      <c r="C215" s="10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>
        <v>25</v>
      </c>
      <c r="AD215" s="16">
        <v>25</v>
      </c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>
        <f t="shared" si="3"/>
        <v>50</v>
      </c>
      <c r="AX215" s="16"/>
      <c r="AY215" s="26"/>
      <c r="AZ215" s="10"/>
    </row>
    <row r="216" spans="1:52" x14ac:dyDescent="0.2">
      <c r="A216" s="16" t="s">
        <v>249</v>
      </c>
      <c r="B216" s="16" t="s">
        <v>133</v>
      </c>
      <c r="C216" s="17">
        <v>37904</v>
      </c>
      <c r="D216" s="16">
        <v>0</v>
      </c>
      <c r="E216" s="16"/>
      <c r="F216" s="16"/>
      <c r="G216" s="16"/>
      <c r="H216" s="16">
        <v>25</v>
      </c>
      <c r="I216" s="16"/>
      <c r="J216" s="16"/>
      <c r="K216" s="16">
        <v>20</v>
      </c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>
        <f t="shared" si="3"/>
        <v>45</v>
      </c>
      <c r="AX216" s="16"/>
      <c r="AY216" s="26"/>
      <c r="AZ216" s="10"/>
    </row>
    <row r="217" spans="1:52" x14ac:dyDescent="0.2">
      <c r="A217" s="16" t="s">
        <v>463</v>
      </c>
      <c r="B217" s="16" t="s">
        <v>465</v>
      </c>
      <c r="C217" s="17">
        <v>39011</v>
      </c>
      <c r="D217" s="16">
        <v>0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>
        <v>20</v>
      </c>
      <c r="R217" s="16"/>
      <c r="S217" s="16"/>
      <c r="T217" s="16">
        <v>25</v>
      </c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>
        <f t="shared" si="3"/>
        <v>45</v>
      </c>
      <c r="AX217" s="16"/>
      <c r="AY217" s="26"/>
      <c r="AZ217" s="10"/>
    </row>
    <row r="218" spans="1:52" x14ac:dyDescent="0.2">
      <c r="A218" s="16" t="s">
        <v>777</v>
      </c>
      <c r="B218" s="16" t="s">
        <v>127</v>
      </c>
      <c r="C218" s="10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>
        <v>20</v>
      </c>
      <c r="AP218" s="16">
        <v>25</v>
      </c>
      <c r="AQ218" s="16"/>
      <c r="AR218" s="16"/>
      <c r="AS218" s="16"/>
      <c r="AT218" s="16"/>
      <c r="AU218" s="16"/>
      <c r="AV218" s="16"/>
      <c r="AW218" s="16">
        <f t="shared" si="3"/>
        <v>45</v>
      </c>
      <c r="AX218" s="16"/>
      <c r="AY218" s="26"/>
      <c r="AZ218" s="10"/>
    </row>
    <row r="219" spans="1:52" x14ac:dyDescent="0.2">
      <c r="A219" s="16" t="s">
        <v>80</v>
      </c>
      <c r="B219" s="16" t="s">
        <v>105</v>
      </c>
      <c r="C219" s="17">
        <v>36051</v>
      </c>
      <c r="D219" s="16">
        <v>45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>
        <f t="shared" si="3"/>
        <v>45</v>
      </c>
      <c r="AX219" s="16"/>
      <c r="AY219" s="26"/>
      <c r="AZ219" s="10"/>
    </row>
    <row r="220" spans="1:52" x14ac:dyDescent="0.2">
      <c r="A220" s="16" t="s">
        <v>762</v>
      </c>
      <c r="B220" s="16" t="s">
        <v>708</v>
      </c>
      <c r="C220" s="10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>
        <v>15</v>
      </c>
      <c r="AP220" s="16">
        <v>30</v>
      </c>
      <c r="AQ220" s="16"/>
      <c r="AR220" s="16"/>
      <c r="AS220" s="16"/>
      <c r="AT220" s="16"/>
      <c r="AU220" s="16"/>
      <c r="AV220" s="16"/>
      <c r="AW220" s="16">
        <f t="shared" si="3"/>
        <v>45</v>
      </c>
      <c r="AX220" s="16"/>
      <c r="AY220" s="26"/>
      <c r="AZ220" s="10"/>
    </row>
    <row r="221" spans="1:52" x14ac:dyDescent="0.2">
      <c r="A221" s="16" t="s">
        <v>898</v>
      </c>
      <c r="B221" s="16" t="s">
        <v>814</v>
      </c>
      <c r="C221" s="17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>
        <v>45</v>
      </c>
      <c r="AV221" s="16"/>
      <c r="AW221" s="16">
        <f t="shared" si="3"/>
        <v>45</v>
      </c>
      <c r="AX221" s="16"/>
      <c r="AY221" s="26"/>
      <c r="AZ221" s="10"/>
    </row>
    <row r="222" spans="1:52" x14ac:dyDescent="0.2">
      <c r="A222" s="16" t="s">
        <v>169</v>
      </c>
      <c r="B222" s="16" t="s">
        <v>473</v>
      </c>
      <c r="C222" s="17">
        <v>39352</v>
      </c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>
        <v>20</v>
      </c>
      <c r="T222" s="16"/>
      <c r="U222" s="16">
        <v>20</v>
      </c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>
        <f t="shared" si="3"/>
        <v>40</v>
      </c>
      <c r="AX222" s="16"/>
      <c r="AY222" s="26"/>
      <c r="AZ222" s="10"/>
    </row>
    <row r="223" spans="1:52" x14ac:dyDescent="0.2">
      <c r="A223" s="16" t="s">
        <v>200</v>
      </c>
      <c r="B223" s="16" t="s">
        <v>167</v>
      </c>
      <c r="C223" s="17">
        <v>36433</v>
      </c>
      <c r="D223" s="16">
        <v>40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>
        <f t="shared" si="3"/>
        <v>40</v>
      </c>
      <c r="AX223" s="16"/>
      <c r="AY223" s="26"/>
      <c r="AZ223" s="10"/>
    </row>
    <row r="224" spans="1:52" x14ac:dyDescent="0.2">
      <c r="A224" s="16" t="s">
        <v>214</v>
      </c>
      <c r="B224" s="16" t="s">
        <v>109</v>
      </c>
      <c r="C224" s="17">
        <v>36824</v>
      </c>
      <c r="D224" s="16">
        <v>0</v>
      </c>
      <c r="E224" s="16">
        <v>40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>
        <f t="shared" si="3"/>
        <v>40</v>
      </c>
      <c r="AX224" s="16"/>
      <c r="AY224" s="26"/>
      <c r="AZ224" s="10"/>
    </row>
    <row r="225" spans="1:52" x14ac:dyDescent="0.2">
      <c r="A225" s="16" t="s">
        <v>305</v>
      </c>
      <c r="B225" s="16" t="s">
        <v>283</v>
      </c>
      <c r="C225" s="17">
        <v>37904</v>
      </c>
      <c r="D225" s="16">
        <v>0</v>
      </c>
      <c r="E225" s="16"/>
      <c r="F225" s="16"/>
      <c r="G225" s="16"/>
      <c r="H225" s="16"/>
      <c r="I225" s="16"/>
      <c r="J225" s="16"/>
      <c r="K225" s="16">
        <v>40</v>
      </c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>
        <f t="shared" si="3"/>
        <v>40</v>
      </c>
      <c r="AX225" s="16"/>
      <c r="AY225" s="26"/>
      <c r="AZ225" s="10"/>
    </row>
    <row r="226" spans="1:52" x14ac:dyDescent="0.2">
      <c r="A226" s="16" t="s">
        <v>297</v>
      </c>
      <c r="B226" s="16" t="s">
        <v>313</v>
      </c>
      <c r="C226" s="17">
        <v>37904</v>
      </c>
      <c r="D226" s="16">
        <v>0</v>
      </c>
      <c r="E226" s="16"/>
      <c r="F226" s="16"/>
      <c r="G226" s="16"/>
      <c r="H226" s="16"/>
      <c r="I226" s="16"/>
      <c r="J226" s="16"/>
      <c r="K226" s="16">
        <v>40</v>
      </c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>
        <f t="shared" si="3"/>
        <v>40</v>
      </c>
      <c r="AX226" s="16"/>
      <c r="AY226" s="26"/>
      <c r="AZ226" s="10"/>
    </row>
    <row r="227" spans="1:52" x14ac:dyDescent="0.2">
      <c r="A227" s="16" t="s">
        <v>875</v>
      </c>
      <c r="B227" s="16" t="s">
        <v>664</v>
      </c>
      <c r="C227" s="10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>
        <v>15</v>
      </c>
      <c r="AT227" s="16">
        <v>25</v>
      </c>
      <c r="AU227" s="16"/>
      <c r="AV227" s="16"/>
      <c r="AW227" s="16">
        <f t="shared" si="3"/>
        <v>40</v>
      </c>
      <c r="AX227" s="16"/>
      <c r="AY227" s="26"/>
      <c r="AZ227" s="10"/>
    </row>
    <row r="228" spans="1:52" x14ac:dyDescent="0.2">
      <c r="A228" s="16" t="s">
        <v>277</v>
      </c>
      <c r="B228" s="16" t="s">
        <v>287</v>
      </c>
      <c r="C228" s="17">
        <v>37549</v>
      </c>
      <c r="D228" s="16">
        <v>0</v>
      </c>
      <c r="E228" s="16"/>
      <c r="F228" s="16"/>
      <c r="G228" s="16"/>
      <c r="H228" s="16"/>
      <c r="I228" s="16">
        <v>40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>
        <f t="shared" si="3"/>
        <v>40</v>
      </c>
      <c r="AX228" s="16"/>
      <c r="AY228" s="26"/>
      <c r="AZ228" s="10"/>
    </row>
    <row r="229" spans="1:52" x14ac:dyDescent="0.2">
      <c r="A229" s="16" t="s">
        <v>868</v>
      </c>
      <c r="B229" s="16" t="s">
        <v>834</v>
      </c>
      <c r="C229" s="17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>
        <v>40</v>
      </c>
      <c r="AT229" s="16"/>
      <c r="AU229" s="16"/>
      <c r="AV229" s="16"/>
      <c r="AW229" s="16">
        <f t="shared" si="3"/>
        <v>40</v>
      </c>
      <c r="AX229" s="16"/>
      <c r="AY229" s="26"/>
      <c r="AZ229" s="10"/>
    </row>
    <row r="230" spans="1:52" x14ac:dyDescent="0.2">
      <c r="A230" s="16" t="s">
        <v>206</v>
      </c>
      <c r="B230" s="16" t="s">
        <v>115</v>
      </c>
      <c r="C230" s="17">
        <v>36824</v>
      </c>
      <c r="D230" s="16">
        <v>0</v>
      </c>
      <c r="E230" s="16">
        <v>40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>
        <f t="shared" si="3"/>
        <v>40</v>
      </c>
      <c r="AX230" s="16"/>
      <c r="AY230" s="26"/>
      <c r="AZ230" s="10"/>
    </row>
    <row r="231" spans="1:52" x14ac:dyDescent="0.2">
      <c r="A231" s="16" t="s">
        <v>205</v>
      </c>
      <c r="B231" s="16" t="s">
        <v>122</v>
      </c>
      <c r="C231" s="17">
        <v>36824</v>
      </c>
      <c r="D231" s="16">
        <v>0</v>
      </c>
      <c r="E231" s="16">
        <v>40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>
        <f t="shared" si="3"/>
        <v>40</v>
      </c>
      <c r="AX231" s="16"/>
      <c r="AY231" s="26"/>
      <c r="AZ231" s="10"/>
    </row>
    <row r="232" spans="1:52" x14ac:dyDescent="0.2">
      <c r="A232" s="16" t="s">
        <v>460</v>
      </c>
      <c r="B232" s="16" t="s">
        <v>105</v>
      </c>
      <c r="C232" s="17">
        <v>39011</v>
      </c>
      <c r="D232" s="16">
        <v>0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>
        <v>40</v>
      </c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>
        <f t="shared" si="3"/>
        <v>40</v>
      </c>
      <c r="AX232" s="16"/>
      <c r="AY232" s="26"/>
      <c r="AZ232" s="10"/>
    </row>
    <row r="233" spans="1:52" x14ac:dyDescent="0.2">
      <c r="A233" s="16" t="s">
        <v>475</v>
      </c>
      <c r="B233" s="16" t="s">
        <v>476</v>
      </c>
      <c r="C233" s="17">
        <v>39011</v>
      </c>
      <c r="D233" s="16">
        <v>0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>
        <v>40</v>
      </c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>
        <f t="shared" si="3"/>
        <v>40</v>
      </c>
      <c r="AX233" s="16"/>
      <c r="AY233" s="26"/>
      <c r="AZ233" s="10"/>
    </row>
    <row r="234" spans="1:52" x14ac:dyDescent="0.2">
      <c r="A234" s="16" t="s">
        <v>263</v>
      </c>
      <c r="B234" s="16" t="s">
        <v>264</v>
      </c>
      <c r="C234" s="17">
        <v>37549</v>
      </c>
      <c r="D234" s="16">
        <v>0</v>
      </c>
      <c r="E234" s="16"/>
      <c r="F234" s="16"/>
      <c r="G234" s="16"/>
      <c r="H234" s="16"/>
      <c r="I234" s="16">
        <v>40</v>
      </c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>
        <f t="shared" si="3"/>
        <v>40</v>
      </c>
      <c r="AX234" s="16"/>
      <c r="AY234" s="26"/>
      <c r="AZ234" s="10"/>
    </row>
    <row r="235" spans="1:52" x14ac:dyDescent="0.2">
      <c r="A235" s="16" t="s">
        <v>429</v>
      </c>
      <c r="B235" s="16" t="s">
        <v>282</v>
      </c>
      <c r="C235" s="17">
        <v>38888</v>
      </c>
      <c r="D235" s="16">
        <v>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>
        <v>40</v>
      </c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>
        <f t="shared" si="3"/>
        <v>40</v>
      </c>
      <c r="AX235" s="16"/>
      <c r="AY235" s="26"/>
      <c r="AZ235" s="10"/>
    </row>
    <row r="236" spans="1:52" x14ac:dyDescent="0.2">
      <c r="A236" s="16" t="s">
        <v>509</v>
      </c>
      <c r="B236" s="16" t="s">
        <v>510</v>
      </c>
      <c r="C236" s="17">
        <v>39352</v>
      </c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>
        <v>40</v>
      </c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>
        <f t="shared" si="3"/>
        <v>40</v>
      </c>
      <c r="AX236" s="16"/>
      <c r="AY236" s="26"/>
      <c r="AZ236" s="10"/>
    </row>
    <row r="237" spans="1:52" x14ac:dyDescent="0.2">
      <c r="A237" s="16" t="s">
        <v>673</v>
      </c>
      <c r="B237" s="16" t="s">
        <v>574</v>
      </c>
      <c r="C237" s="17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>
        <v>40</v>
      </c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>
        <f t="shared" si="3"/>
        <v>40</v>
      </c>
      <c r="AX237" s="16"/>
      <c r="AY237" s="26"/>
      <c r="AZ237" s="10"/>
    </row>
    <row r="238" spans="1:52" x14ac:dyDescent="0.2">
      <c r="A238" s="16" t="s">
        <v>756</v>
      </c>
      <c r="B238" s="16" t="s">
        <v>755</v>
      </c>
      <c r="C238" s="10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>
        <v>30</v>
      </c>
      <c r="AP238" s="16"/>
      <c r="AQ238" s="16">
        <v>10</v>
      </c>
      <c r="AR238" s="16"/>
      <c r="AS238" s="16"/>
      <c r="AT238" s="16"/>
      <c r="AU238" s="16"/>
      <c r="AV238" s="16"/>
      <c r="AW238" s="16">
        <f t="shared" si="3"/>
        <v>40</v>
      </c>
      <c r="AX238" s="16"/>
      <c r="AY238" s="26"/>
      <c r="AZ238" s="10"/>
    </row>
    <row r="239" spans="1:52" x14ac:dyDescent="0.2">
      <c r="A239" s="16" t="s">
        <v>740</v>
      </c>
      <c r="B239" s="16" t="s">
        <v>730</v>
      </c>
      <c r="C239" s="17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>
        <v>40</v>
      </c>
      <c r="AN239" s="16"/>
      <c r="AO239" s="16"/>
      <c r="AP239" s="16"/>
      <c r="AQ239" s="16"/>
      <c r="AR239" s="16"/>
      <c r="AS239" s="16"/>
      <c r="AT239" s="16"/>
      <c r="AU239" s="16"/>
      <c r="AV239" s="16"/>
      <c r="AW239" s="16">
        <f t="shared" si="3"/>
        <v>40</v>
      </c>
      <c r="AX239" s="16"/>
      <c r="AY239" s="26"/>
      <c r="AZ239" s="10"/>
    </row>
    <row r="240" spans="1:52" x14ac:dyDescent="0.2">
      <c r="A240" s="16" t="s">
        <v>69</v>
      </c>
      <c r="B240" s="16" t="s">
        <v>377</v>
      </c>
      <c r="C240" s="17">
        <v>38615</v>
      </c>
      <c r="D240" s="16">
        <v>0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>
        <v>40</v>
      </c>
      <c r="P240" s="16">
        <v>0</v>
      </c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>
        <f t="shared" si="3"/>
        <v>40</v>
      </c>
      <c r="AX240" s="16"/>
      <c r="AY240" s="26"/>
      <c r="AZ240" s="10"/>
    </row>
    <row r="241" spans="1:52" x14ac:dyDescent="0.2">
      <c r="A241" s="16" t="s">
        <v>555</v>
      </c>
      <c r="B241" s="16" t="s">
        <v>554</v>
      </c>
      <c r="C241" s="10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>
        <v>40</v>
      </c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>
        <f t="shared" si="3"/>
        <v>40</v>
      </c>
      <c r="AX241" s="16"/>
      <c r="AY241" s="26"/>
      <c r="AZ241" s="10"/>
    </row>
    <row r="242" spans="1:52" x14ac:dyDescent="0.2">
      <c r="A242" s="16" t="s">
        <v>518</v>
      </c>
      <c r="B242" s="16" t="s">
        <v>535</v>
      </c>
      <c r="C242" s="10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>
        <v>40</v>
      </c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>
        <f t="shared" si="3"/>
        <v>40</v>
      </c>
      <c r="AX242" s="16"/>
      <c r="AY242" s="26"/>
      <c r="AZ242" s="10"/>
    </row>
    <row r="243" spans="1:52" x14ac:dyDescent="0.2">
      <c r="A243" s="16" t="s">
        <v>520</v>
      </c>
      <c r="B243" s="16" t="s">
        <v>138</v>
      </c>
      <c r="C243" s="10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>
        <v>10</v>
      </c>
      <c r="V243" s="16">
        <v>25</v>
      </c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>
        <f t="shared" si="3"/>
        <v>35</v>
      </c>
      <c r="AX243" s="16"/>
      <c r="AY243" s="26"/>
      <c r="AZ243" s="10"/>
    </row>
    <row r="244" spans="1:52" x14ac:dyDescent="0.2">
      <c r="A244" s="16" t="s">
        <v>398</v>
      </c>
      <c r="B244" s="16" t="s">
        <v>138</v>
      </c>
      <c r="C244" s="17">
        <v>38597</v>
      </c>
      <c r="D244" s="16">
        <v>0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>
        <v>10</v>
      </c>
      <c r="P244" s="16">
        <v>25</v>
      </c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>
        <f t="shared" si="3"/>
        <v>35</v>
      </c>
      <c r="AX244" s="16"/>
      <c r="AY244" s="26"/>
      <c r="AZ244" s="10"/>
    </row>
    <row r="245" spans="1:52" x14ac:dyDescent="0.2">
      <c r="A245" s="16" t="s">
        <v>821</v>
      </c>
      <c r="B245" s="16" t="s">
        <v>820</v>
      </c>
      <c r="C245" s="10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>
        <v>30</v>
      </c>
      <c r="AR245" s="16"/>
      <c r="AS245" s="16"/>
      <c r="AT245" s="16"/>
      <c r="AU245" s="16"/>
      <c r="AV245" s="16"/>
      <c r="AW245" s="16">
        <f t="shared" si="3"/>
        <v>30</v>
      </c>
      <c r="AX245" s="16"/>
      <c r="AY245" s="26"/>
      <c r="AZ245" s="10"/>
    </row>
    <row r="246" spans="1:52" x14ac:dyDescent="0.2">
      <c r="A246" s="16" t="s">
        <v>827</v>
      </c>
      <c r="B246" s="16" t="s">
        <v>856</v>
      </c>
      <c r="C246" s="10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>
        <v>30</v>
      </c>
      <c r="AR246" s="16"/>
      <c r="AS246" s="16"/>
      <c r="AT246" s="16"/>
      <c r="AU246" s="16"/>
      <c r="AV246" s="16"/>
      <c r="AW246" s="16">
        <f t="shared" si="3"/>
        <v>30</v>
      </c>
      <c r="AX246" s="16"/>
      <c r="AY246" s="26"/>
      <c r="AZ246" s="10"/>
    </row>
    <row r="247" spans="1:52" x14ac:dyDescent="0.2">
      <c r="A247" s="16" t="s">
        <v>164</v>
      </c>
      <c r="B247" s="16" t="s">
        <v>165</v>
      </c>
      <c r="C247" s="17">
        <v>36433</v>
      </c>
      <c r="D247" s="27">
        <v>30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>
        <f t="shared" si="3"/>
        <v>30</v>
      </c>
      <c r="AX247" s="16"/>
      <c r="AY247" s="26"/>
      <c r="AZ247" s="10"/>
    </row>
    <row r="248" spans="1:52" x14ac:dyDescent="0.2">
      <c r="A248" s="16" t="s">
        <v>168</v>
      </c>
      <c r="B248" s="16" t="s">
        <v>122</v>
      </c>
      <c r="C248" s="17">
        <v>36433</v>
      </c>
      <c r="D248" s="16">
        <v>30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>
        <f t="shared" si="3"/>
        <v>30</v>
      </c>
      <c r="AX248" s="16"/>
      <c r="AY248" s="26"/>
      <c r="AZ248" s="10"/>
    </row>
    <row r="249" spans="1:52" x14ac:dyDescent="0.2">
      <c r="A249" s="16" t="s">
        <v>194</v>
      </c>
      <c r="B249" s="16" t="s">
        <v>195</v>
      </c>
      <c r="C249" s="17">
        <v>36433</v>
      </c>
      <c r="D249" s="16">
        <v>30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>
        <f t="shared" si="3"/>
        <v>30</v>
      </c>
      <c r="AX249" s="16"/>
      <c r="AY249" s="26"/>
      <c r="AZ249" s="10"/>
    </row>
    <row r="250" spans="1:52" x14ac:dyDescent="0.2">
      <c r="A250" s="16" t="s">
        <v>192</v>
      </c>
      <c r="B250" s="16" t="s">
        <v>193</v>
      </c>
      <c r="C250" s="17">
        <v>36433</v>
      </c>
      <c r="D250" s="16">
        <v>30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>
        <f t="shared" si="3"/>
        <v>30</v>
      </c>
      <c r="AX250" s="16"/>
      <c r="AY250" s="26"/>
      <c r="AZ250" s="10"/>
    </row>
    <row r="251" spans="1:52" x14ac:dyDescent="0.2">
      <c r="A251" s="16" t="s">
        <v>489</v>
      </c>
      <c r="B251" s="16" t="s">
        <v>490</v>
      </c>
      <c r="C251" s="17">
        <v>39352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>
        <v>30</v>
      </c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>
        <f t="shared" si="3"/>
        <v>30</v>
      </c>
      <c r="AX251" s="16"/>
      <c r="AY251" s="26"/>
      <c r="AZ251" s="10"/>
    </row>
    <row r="252" spans="1:52" x14ac:dyDescent="0.2">
      <c r="A252" s="16" t="s">
        <v>770</v>
      </c>
      <c r="B252" s="16" t="s">
        <v>127</v>
      </c>
      <c r="C252" s="10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>
        <v>30</v>
      </c>
      <c r="AP252" s="16"/>
      <c r="AQ252" s="16"/>
      <c r="AR252" s="16"/>
      <c r="AS252" s="16"/>
      <c r="AT252" s="16"/>
      <c r="AU252" s="16"/>
      <c r="AV252" s="16"/>
      <c r="AW252" s="16">
        <f t="shared" si="3"/>
        <v>30</v>
      </c>
      <c r="AX252" s="16"/>
      <c r="AY252" s="26"/>
      <c r="AZ252" s="10"/>
    </row>
    <row r="253" spans="1:52" x14ac:dyDescent="0.2">
      <c r="A253" s="16" t="s">
        <v>272</v>
      </c>
      <c r="B253" s="16" t="s">
        <v>253</v>
      </c>
      <c r="C253" s="17">
        <v>37549</v>
      </c>
      <c r="D253" s="16">
        <v>0</v>
      </c>
      <c r="E253" s="16"/>
      <c r="F253" s="16"/>
      <c r="G253" s="16"/>
      <c r="H253" s="16"/>
      <c r="I253" s="16">
        <v>10</v>
      </c>
      <c r="J253" s="16"/>
      <c r="K253" s="16">
        <v>20</v>
      </c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>
        <f t="shared" si="3"/>
        <v>30</v>
      </c>
      <c r="AX253" s="16"/>
      <c r="AY253" s="26"/>
      <c r="AZ253" s="10"/>
    </row>
    <row r="254" spans="1:52" x14ac:dyDescent="0.2">
      <c r="A254" s="16" t="s">
        <v>343</v>
      </c>
      <c r="B254" s="16" t="s">
        <v>216</v>
      </c>
      <c r="C254" s="17">
        <v>38290</v>
      </c>
      <c r="D254" s="16">
        <v>0</v>
      </c>
      <c r="E254" s="16">
        <v>0</v>
      </c>
      <c r="F254" s="16"/>
      <c r="G254" s="16">
        <v>0</v>
      </c>
      <c r="H254" s="16"/>
      <c r="I254" s="16">
        <v>0</v>
      </c>
      <c r="J254" s="16"/>
      <c r="K254" s="16">
        <v>0</v>
      </c>
      <c r="L254" s="16"/>
      <c r="M254" s="16">
        <v>30</v>
      </c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>
        <f t="shared" si="3"/>
        <v>30</v>
      </c>
      <c r="AX254" s="16"/>
      <c r="AY254" s="26"/>
      <c r="AZ254" s="10"/>
    </row>
    <row r="255" spans="1:52" x14ac:dyDescent="0.2">
      <c r="A255" s="16" t="s">
        <v>391</v>
      </c>
      <c r="B255" s="16" t="s">
        <v>395</v>
      </c>
      <c r="C255" s="17">
        <v>38597</v>
      </c>
      <c r="D255" s="16">
        <v>0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>
        <v>30</v>
      </c>
      <c r="P255" s="16">
        <v>0</v>
      </c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>
        <f t="shared" si="3"/>
        <v>30</v>
      </c>
      <c r="AX255" s="16"/>
      <c r="AY255" s="26"/>
      <c r="AZ255" s="10"/>
    </row>
    <row r="256" spans="1:52" x14ac:dyDescent="0.2">
      <c r="A256" s="16" t="s">
        <v>684</v>
      </c>
      <c r="B256" s="16" t="s">
        <v>683</v>
      </c>
      <c r="C256" s="17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>
        <v>15</v>
      </c>
      <c r="AJ256" s="16">
        <v>15</v>
      </c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>
        <f t="shared" si="3"/>
        <v>30</v>
      </c>
      <c r="AX256" s="16"/>
      <c r="AY256" s="26"/>
      <c r="AZ256" s="10"/>
    </row>
    <row r="257" spans="1:52" x14ac:dyDescent="0.2">
      <c r="A257" s="16" t="s">
        <v>201</v>
      </c>
      <c r="B257" s="16" t="s">
        <v>191</v>
      </c>
      <c r="C257" s="17">
        <v>36442</v>
      </c>
      <c r="D257" s="16">
        <v>30</v>
      </c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>
        <f t="shared" si="3"/>
        <v>30</v>
      </c>
      <c r="AX257" s="16"/>
      <c r="AY257" s="26"/>
      <c r="AZ257" s="10"/>
    </row>
    <row r="258" spans="1:52" x14ac:dyDescent="0.2">
      <c r="A258" s="16" t="s">
        <v>91</v>
      </c>
      <c r="B258" s="16" t="s">
        <v>132</v>
      </c>
      <c r="C258" s="17">
        <v>36051</v>
      </c>
      <c r="D258" s="16">
        <v>30</v>
      </c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>
        <f t="shared" ref="AW258:AW321" si="4">SUM(D258:AV258)</f>
        <v>30</v>
      </c>
      <c r="AX258" s="16"/>
      <c r="AY258" s="26"/>
      <c r="AZ258" s="10"/>
    </row>
    <row r="259" spans="1:52" x14ac:dyDescent="0.2">
      <c r="A259" s="16" t="s">
        <v>260</v>
      </c>
      <c r="B259" s="16" t="s">
        <v>101</v>
      </c>
      <c r="C259" s="17">
        <v>37549</v>
      </c>
      <c r="D259" s="16">
        <v>0</v>
      </c>
      <c r="E259" s="16"/>
      <c r="F259" s="16"/>
      <c r="G259" s="16">
        <v>10</v>
      </c>
      <c r="H259" s="16"/>
      <c r="I259" s="16">
        <v>20</v>
      </c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>
        <f t="shared" si="4"/>
        <v>30</v>
      </c>
      <c r="AX259" s="16"/>
      <c r="AY259" s="26"/>
      <c r="AZ259" s="10"/>
    </row>
    <row r="260" spans="1:52" x14ac:dyDescent="0.2">
      <c r="A260" s="16" t="s">
        <v>161</v>
      </c>
      <c r="B260" s="16" t="s">
        <v>162</v>
      </c>
      <c r="C260" s="17">
        <v>36433</v>
      </c>
      <c r="D260" s="16">
        <v>30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>
        <f t="shared" si="4"/>
        <v>30</v>
      </c>
      <c r="AX260" s="16"/>
      <c r="AY260" s="26"/>
      <c r="AZ260" s="10"/>
    </row>
    <row r="261" spans="1:52" x14ac:dyDescent="0.2">
      <c r="A261" s="16" t="s">
        <v>178</v>
      </c>
      <c r="B261" s="16" t="s">
        <v>179</v>
      </c>
      <c r="C261" s="17">
        <v>36433</v>
      </c>
      <c r="D261" s="16">
        <v>30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>
        <f t="shared" si="4"/>
        <v>30</v>
      </c>
      <c r="AX261" s="16"/>
      <c r="AY261" s="26"/>
      <c r="AZ261" s="10"/>
    </row>
    <row r="262" spans="1:52" x14ac:dyDescent="0.2">
      <c r="A262" s="16" t="s">
        <v>178</v>
      </c>
      <c r="B262" s="16" t="s">
        <v>377</v>
      </c>
      <c r="C262" s="17">
        <v>38597</v>
      </c>
      <c r="D262" s="16">
        <v>0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>
        <v>30</v>
      </c>
      <c r="P262" s="16">
        <v>0</v>
      </c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>
        <f t="shared" si="4"/>
        <v>30</v>
      </c>
      <c r="AX262" s="16"/>
      <c r="AY262" s="26"/>
      <c r="AZ262" s="10"/>
    </row>
    <row r="263" spans="1:52" x14ac:dyDescent="0.2">
      <c r="A263" s="16" t="s">
        <v>709</v>
      </c>
      <c r="B263" s="16" t="s">
        <v>708</v>
      </c>
      <c r="C263" s="17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>
        <v>30</v>
      </c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>
        <f t="shared" si="4"/>
        <v>30</v>
      </c>
      <c r="AX263" s="16"/>
      <c r="AY263" s="26"/>
      <c r="AZ263" s="10"/>
    </row>
    <row r="264" spans="1:52" x14ac:dyDescent="0.2">
      <c r="A264" s="16" t="s">
        <v>67</v>
      </c>
      <c r="B264" s="16" t="s">
        <v>139</v>
      </c>
      <c r="C264" s="17">
        <v>35795</v>
      </c>
      <c r="D264" s="16">
        <v>30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>
        <f t="shared" si="4"/>
        <v>30</v>
      </c>
      <c r="AX264" s="16"/>
      <c r="AY264" s="26"/>
      <c r="AZ264" s="10"/>
    </row>
    <row r="265" spans="1:52" x14ac:dyDescent="0.2">
      <c r="A265" s="16" t="s">
        <v>823</v>
      </c>
      <c r="B265" s="16" t="s">
        <v>815</v>
      </c>
      <c r="C265" s="10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>
        <v>15</v>
      </c>
      <c r="AR265" s="16">
        <v>15</v>
      </c>
      <c r="AS265" s="16"/>
      <c r="AT265" s="16"/>
      <c r="AU265" s="16"/>
      <c r="AV265" s="16"/>
      <c r="AW265" s="16">
        <f t="shared" si="4"/>
        <v>30</v>
      </c>
      <c r="AX265" s="16"/>
      <c r="AY265" s="26"/>
      <c r="AZ265" s="10"/>
    </row>
    <row r="266" spans="1:52" x14ac:dyDescent="0.2">
      <c r="A266" s="16" t="s">
        <v>182</v>
      </c>
      <c r="B266" s="16" t="s">
        <v>118</v>
      </c>
      <c r="C266" s="17">
        <v>36433</v>
      </c>
      <c r="D266" s="16">
        <v>30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>
        <f t="shared" si="4"/>
        <v>30</v>
      </c>
      <c r="AX266" s="16"/>
      <c r="AY266" s="26"/>
      <c r="AZ266" s="10"/>
    </row>
    <row r="267" spans="1:52" x14ac:dyDescent="0.2">
      <c r="A267" s="16" t="s">
        <v>382</v>
      </c>
      <c r="B267" s="16" t="s">
        <v>381</v>
      </c>
      <c r="C267" s="17">
        <v>38597</v>
      </c>
      <c r="D267" s="16">
        <v>0</v>
      </c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>
        <v>30</v>
      </c>
      <c r="P267" s="16">
        <v>0</v>
      </c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>
        <f t="shared" si="4"/>
        <v>30</v>
      </c>
      <c r="AX267" s="16"/>
      <c r="AY267" s="26"/>
      <c r="AZ267" s="10"/>
    </row>
    <row r="268" spans="1:52" x14ac:dyDescent="0.2">
      <c r="A268" s="16" t="s">
        <v>635</v>
      </c>
      <c r="B268" s="16" t="s">
        <v>490</v>
      </c>
      <c r="C268" s="10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>
        <v>27</v>
      </c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>
        <f t="shared" si="4"/>
        <v>27</v>
      </c>
      <c r="AX268" s="16"/>
      <c r="AY268" s="26"/>
      <c r="AZ268" s="10"/>
    </row>
    <row r="269" spans="1:52" x14ac:dyDescent="0.2">
      <c r="A269" s="16" t="s">
        <v>513</v>
      </c>
      <c r="B269" s="16" t="s">
        <v>514</v>
      </c>
      <c r="C269" s="17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>
        <v>25</v>
      </c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>
        <f t="shared" si="4"/>
        <v>25</v>
      </c>
      <c r="AX269" s="16"/>
      <c r="AY269" s="26"/>
      <c r="AZ269" s="10"/>
    </row>
    <row r="270" spans="1:52" x14ac:dyDescent="0.2">
      <c r="A270" s="16" t="s">
        <v>15</v>
      </c>
      <c r="B270" s="16" t="s">
        <v>104</v>
      </c>
      <c r="C270" s="17">
        <v>35064</v>
      </c>
      <c r="D270" s="16">
        <v>25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>
        <f t="shared" si="4"/>
        <v>25</v>
      </c>
      <c r="AX270" s="16"/>
      <c r="AY270" s="26"/>
      <c r="AZ270" s="10"/>
    </row>
    <row r="271" spans="1:52" x14ac:dyDescent="0.2">
      <c r="A271" s="16" t="s">
        <v>168</v>
      </c>
      <c r="B271" s="16" t="s">
        <v>656</v>
      </c>
      <c r="C271" s="17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>
        <v>25</v>
      </c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>
        <f t="shared" si="4"/>
        <v>25</v>
      </c>
      <c r="AX271" s="16"/>
      <c r="AY271" s="26"/>
      <c r="AZ271" s="10"/>
    </row>
    <row r="272" spans="1:52" x14ac:dyDescent="0.2">
      <c r="A272" s="16" t="s">
        <v>444</v>
      </c>
      <c r="B272" s="16" t="s">
        <v>282</v>
      </c>
      <c r="C272" s="17">
        <v>38888</v>
      </c>
      <c r="D272" s="16">
        <v>0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>
        <v>25</v>
      </c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>
        <f t="shared" si="4"/>
        <v>25</v>
      </c>
      <c r="AX272" s="16"/>
      <c r="AY272" s="26"/>
      <c r="AZ272" s="10"/>
    </row>
    <row r="273" spans="1:52" x14ac:dyDescent="0.2">
      <c r="A273" s="16" t="s">
        <v>593</v>
      </c>
      <c r="B273" s="16" t="s">
        <v>574</v>
      </c>
      <c r="C273" s="17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>
        <v>25</v>
      </c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>
        <f t="shared" si="4"/>
        <v>25</v>
      </c>
      <c r="AX273" s="16"/>
      <c r="AY273" s="26"/>
      <c r="AZ273" s="10"/>
    </row>
    <row r="274" spans="1:52" x14ac:dyDescent="0.2">
      <c r="A274" s="16" t="s">
        <v>678</v>
      </c>
      <c r="B274" s="16" t="s">
        <v>671</v>
      </c>
      <c r="C274" s="17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>
        <v>25</v>
      </c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>
        <f t="shared" si="4"/>
        <v>25</v>
      </c>
      <c r="AX274" s="16"/>
      <c r="AY274" s="26"/>
      <c r="AZ274" s="10"/>
    </row>
    <row r="275" spans="1:52" x14ac:dyDescent="0.2">
      <c r="A275" s="16" t="s">
        <v>644</v>
      </c>
      <c r="B275" s="16" t="s">
        <v>643</v>
      </c>
      <c r="C275" s="17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>
        <v>25</v>
      </c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>
        <f t="shared" si="4"/>
        <v>25</v>
      </c>
      <c r="AX275" s="16"/>
      <c r="AY275" s="26"/>
      <c r="AZ275" s="10"/>
    </row>
    <row r="276" spans="1:52" x14ac:dyDescent="0.2">
      <c r="A276" s="16" t="s">
        <v>861</v>
      </c>
      <c r="B276" s="16" t="s">
        <v>138</v>
      </c>
      <c r="C276" s="10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>
        <v>25</v>
      </c>
      <c r="AS276" s="16"/>
      <c r="AT276" s="16"/>
      <c r="AU276" s="16"/>
      <c r="AV276" s="16"/>
      <c r="AW276" s="16">
        <f t="shared" si="4"/>
        <v>25</v>
      </c>
      <c r="AX276" s="16"/>
      <c r="AY276" s="26"/>
      <c r="AZ276" s="10"/>
    </row>
    <row r="277" spans="1:52" x14ac:dyDescent="0.2">
      <c r="A277" s="16" t="s">
        <v>731</v>
      </c>
      <c r="B277" s="16" t="s">
        <v>720</v>
      </c>
      <c r="C277" s="17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>
        <v>25</v>
      </c>
      <c r="AN277" s="16"/>
      <c r="AO277" s="16"/>
      <c r="AP277" s="16"/>
      <c r="AQ277" s="16"/>
      <c r="AR277" s="16"/>
      <c r="AS277" s="16"/>
      <c r="AT277" s="16"/>
      <c r="AU277" s="16"/>
      <c r="AV277" s="16"/>
      <c r="AW277" s="16">
        <f t="shared" si="4"/>
        <v>25</v>
      </c>
      <c r="AX277" s="16"/>
      <c r="AY277" s="26"/>
      <c r="AZ277" s="10"/>
    </row>
    <row r="278" spans="1:52" x14ac:dyDescent="0.2">
      <c r="A278" s="16" t="s">
        <v>878</v>
      </c>
      <c r="B278" s="16" t="s">
        <v>664</v>
      </c>
      <c r="C278" s="10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>
        <v>25</v>
      </c>
      <c r="AT278" s="16"/>
      <c r="AU278" s="16"/>
      <c r="AV278" s="16"/>
      <c r="AW278" s="16">
        <f t="shared" si="4"/>
        <v>25</v>
      </c>
      <c r="AX278" s="16"/>
      <c r="AY278" s="26"/>
      <c r="AZ278" s="10"/>
    </row>
    <row r="279" spans="1:52" x14ac:dyDescent="0.2">
      <c r="A279" s="16" t="s">
        <v>645</v>
      </c>
      <c r="B279" s="16" t="s">
        <v>442</v>
      </c>
      <c r="C279" s="17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>
        <v>25</v>
      </c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>
        <f t="shared" si="4"/>
        <v>25</v>
      </c>
      <c r="AX279" s="16"/>
      <c r="AY279" s="26"/>
      <c r="AZ279" s="10"/>
    </row>
    <row r="280" spans="1:52" x14ac:dyDescent="0.2">
      <c r="A280" s="16" t="s">
        <v>417</v>
      </c>
      <c r="B280" s="16" t="s">
        <v>396</v>
      </c>
      <c r="C280" s="17">
        <v>38601</v>
      </c>
      <c r="D280" s="16">
        <v>0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>
        <v>0</v>
      </c>
      <c r="P280" s="16">
        <v>25</v>
      </c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>
        <f t="shared" si="4"/>
        <v>25</v>
      </c>
      <c r="AX280" s="16"/>
      <c r="AY280" s="26"/>
      <c r="AZ280" s="10"/>
    </row>
    <row r="281" spans="1:52" x14ac:dyDescent="0.2">
      <c r="A281" s="16" t="s">
        <v>879</v>
      </c>
      <c r="B281" s="16" t="s">
        <v>880</v>
      </c>
      <c r="C281" s="17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>
        <v>25</v>
      </c>
      <c r="AT281" s="16"/>
      <c r="AU281" s="16"/>
      <c r="AV281" s="16"/>
      <c r="AW281" s="16">
        <f t="shared" si="4"/>
        <v>25</v>
      </c>
      <c r="AX281" s="16"/>
      <c r="AY281" s="26"/>
      <c r="AZ281" s="10"/>
    </row>
    <row r="282" spans="1:52" x14ac:dyDescent="0.2">
      <c r="A282" s="16" t="s">
        <v>811</v>
      </c>
      <c r="B282" s="16" t="s">
        <v>812</v>
      </c>
      <c r="C282" s="10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>
        <v>25</v>
      </c>
      <c r="AR282" s="16"/>
      <c r="AS282" s="16"/>
      <c r="AT282" s="16"/>
      <c r="AU282" s="16"/>
      <c r="AV282" s="16"/>
      <c r="AW282" s="16">
        <f t="shared" si="4"/>
        <v>25</v>
      </c>
      <c r="AX282" s="16"/>
      <c r="AY282" s="26"/>
      <c r="AZ282" s="10"/>
    </row>
    <row r="283" spans="1:52" x14ac:dyDescent="0.2">
      <c r="A283" s="16" t="s">
        <v>365</v>
      </c>
      <c r="B283" s="16" t="s">
        <v>318</v>
      </c>
      <c r="C283" s="17">
        <v>38290</v>
      </c>
      <c r="D283" s="16">
        <v>0</v>
      </c>
      <c r="E283" s="16"/>
      <c r="F283" s="16"/>
      <c r="G283" s="16"/>
      <c r="H283" s="16"/>
      <c r="I283" s="16"/>
      <c r="J283" s="16"/>
      <c r="K283" s="16"/>
      <c r="L283" s="16"/>
      <c r="M283" s="16"/>
      <c r="N283" s="16">
        <v>25</v>
      </c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>
        <f t="shared" si="4"/>
        <v>25</v>
      </c>
      <c r="AX283" s="16"/>
      <c r="AY283" s="26"/>
      <c r="AZ283" s="10"/>
    </row>
    <row r="284" spans="1:52" x14ac:dyDescent="0.2">
      <c r="A284" s="16" t="s">
        <v>668</v>
      </c>
      <c r="B284" s="16" t="s">
        <v>687</v>
      </c>
      <c r="C284" s="17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>
        <v>25</v>
      </c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>
        <f t="shared" si="4"/>
        <v>25</v>
      </c>
      <c r="AX284" s="16"/>
      <c r="AY284" s="26"/>
      <c r="AZ284" s="10"/>
    </row>
    <row r="285" spans="1:52" x14ac:dyDescent="0.2">
      <c r="A285" s="16" t="s">
        <v>592</v>
      </c>
      <c r="B285" s="16" t="s">
        <v>574</v>
      </c>
      <c r="C285" s="17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>
        <v>25</v>
      </c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>
        <f t="shared" si="4"/>
        <v>25</v>
      </c>
      <c r="AX285" s="16"/>
      <c r="AY285" s="26"/>
      <c r="AZ285" s="10"/>
    </row>
    <row r="286" spans="1:52" x14ac:dyDescent="0.2">
      <c r="A286" s="16" t="s">
        <v>603</v>
      </c>
      <c r="B286" s="16" t="s">
        <v>594</v>
      </c>
      <c r="C286" s="10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>
        <v>25</v>
      </c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>
        <f t="shared" si="4"/>
        <v>25</v>
      </c>
      <c r="AX286" s="16"/>
      <c r="AY286" s="26"/>
      <c r="AZ286" s="10"/>
    </row>
    <row r="287" spans="1:52" x14ac:dyDescent="0.2">
      <c r="A287" s="16" t="s">
        <v>605</v>
      </c>
      <c r="B287" s="16" t="s">
        <v>602</v>
      </c>
      <c r="C287" s="10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>
        <v>25</v>
      </c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>
        <f t="shared" si="4"/>
        <v>25</v>
      </c>
      <c r="AX287" s="16"/>
      <c r="AY287" s="26"/>
      <c r="AZ287" s="10"/>
    </row>
    <row r="288" spans="1:52" x14ac:dyDescent="0.2">
      <c r="A288" s="16" t="s">
        <v>366</v>
      </c>
      <c r="B288" s="16" t="s">
        <v>181</v>
      </c>
      <c r="C288" s="17">
        <v>38290</v>
      </c>
      <c r="D288" s="16">
        <v>0</v>
      </c>
      <c r="E288" s="16"/>
      <c r="F288" s="16"/>
      <c r="G288" s="16"/>
      <c r="H288" s="16"/>
      <c r="I288" s="16"/>
      <c r="J288" s="16"/>
      <c r="K288" s="16"/>
      <c r="L288" s="16"/>
      <c r="M288" s="16"/>
      <c r="N288" s="16">
        <v>25</v>
      </c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>
        <f t="shared" si="4"/>
        <v>25</v>
      </c>
      <c r="AX288" s="16"/>
      <c r="AY288" s="26"/>
      <c r="AZ288" s="10"/>
    </row>
    <row r="289" spans="1:52" x14ac:dyDescent="0.2">
      <c r="A289" s="16" t="s">
        <v>601</v>
      </c>
      <c r="B289" s="16" t="s">
        <v>433</v>
      </c>
      <c r="C289" s="10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>
        <v>25</v>
      </c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>
        <f t="shared" si="4"/>
        <v>25</v>
      </c>
      <c r="AX289" s="16"/>
      <c r="AY289" s="26"/>
      <c r="AZ289" s="10"/>
    </row>
    <row r="290" spans="1:52" x14ac:dyDescent="0.2">
      <c r="A290" s="16" t="s">
        <v>860</v>
      </c>
      <c r="B290" s="16" t="s">
        <v>105</v>
      </c>
      <c r="C290" s="10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>
        <v>25</v>
      </c>
      <c r="AS290" s="16"/>
      <c r="AT290" s="16"/>
      <c r="AU290" s="16"/>
      <c r="AV290" s="16"/>
      <c r="AW290" s="16">
        <f t="shared" si="4"/>
        <v>25</v>
      </c>
      <c r="AX290" s="16"/>
      <c r="AY290" s="26"/>
      <c r="AZ290" s="10"/>
    </row>
    <row r="291" spans="1:52" x14ac:dyDescent="0.2">
      <c r="A291" s="16" t="s">
        <v>732</v>
      </c>
      <c r="B291" s="16" t="s">
        <v>127</v>
      </c>
      <c r="C291" s="17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>
        <f>15+10</f>
        <v>25</v>
      </c>
      <c r="AN291" s="16"/>
      <c r="AO291" s="16"/>
      <c r="AP291" s="16"/>
      <c r="AQ291" s="16"/>
      <c r="AR291" s="16"/>
      <c r="AS291" s="16"/>
      <c r="AT291" s="16"/>
      <c r="AU291" s="16"/>
      <c r="AV291" s="16"/>
      <c r="AW291" s="16">
        <f t="shared" si="4"/>
        <v>25</v>
      </c>
      <c r="AX291" s="16"/>
      <c r="AY291" s="26"/>
      <c r="AZ291" s="10"/>
    </row>
    <row r="292" spans="1:52" x14ac:dyDescent="0.2">
      <c r="A292" s="16" t="s">
        <v>675</v>
      </c>
      <c r="B292" s="16" t="s">
        <v>112</v>
      </c>
      <c r="C292" s="17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>
        <v>22.5</v>
      </c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>
        <f t="shared" si="4"/>
        <v>22.5</v>
      </c>
      <c r="AX292" s="16"/>
      <c r="AY292" s="26"/>
      <c r="AZ292" s="10"/>
    </row>
    <row r="293" spans="1:52" x14ac:dyDescent="0.2">
      <c r="A293" s="16" t="s">
        <v>301</v>
      </c>
      <c r="B293" s="16" t="s">
        <v>311</v>
      </c>
      <c r="C293" s="17">
        <v>37904</v>
      </c>
      <c r="D293" s="16">
        <v>0</v>
      </c>
      <c r="E293" s="16"/>
      <c r="F293" s="16"/>
      <c r="G293" s="16"/>
      <c r="H293" s="16"/>
      <c r="I293" s="16"/>
      <c r="J293" s="16"/>
      <c r="K293" s="16">
        <v>20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>
        <f t="shared" si="4"/>
        <v>20</v>
      </c>
      <c r="AX293" s="16"/>
      <c r="AY293" s="26"/>
      <c r="AZ293" s="10"/>
    </row>
    <row r="294" spans="1:52" x14ac:dyDescent="0.2">
      <c r="A294" s="16" t="s">
        <v>661</v>
      </c>
      <c r="B294" s="16" t="s">
        <v>660</v>
      </c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>
        <v>20</v>
      </c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>
        <f t="shared" si="4"/>
        <v>20</v>
      </c>
      <c r="AX294" s="16"/>
      <c r="AY294" s="26"/>
      <c r="AZ294" s="10"/>
    </row>
    <row r="295" spans="1:52" x14ac:dyDescent="0.2">
      <c r="A295" s="16" t="s">
        <v>758</v>
      </c>
      <c r="B295" s="16" t="s">
        <v>757</v>
      </c>
      <c r="C295" s="10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>
        <v>20</v>
      </c>
      <c r="AP295" s="16"/>
      <c r="AQ295" s="16"/>
      <c r="AR295" s="16"/>
      <c r="AS295" s="16"/>
      <c r="AT295" s="16"/>
      <c r="AU295" s="16"/>
      <c r="AV295" s="16"/>
      <c r="AW295" s="16">
        <f t="shared" si="4"/>
        <v>20</v>
      </c>
      <c r="AX295" s="16"/>
      <c r="AY295" s="26"/>
      <c r="AZ295" s="10"/>
    </row>
    <row r="296" spans="1:52" x14ac:dyDescent="0.2">
      <c r="A296" s="16" t="s">
        <v>345</v>
      </c>
      <c r="B296" s="16" t="s">
        <v>378</v>
      </c>
      <c r="C296" s="17">
        <v>38597</v>
      </c>
      <c r="D296" s="16">
        <v>0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>
        <v>20</v>
      </c>
      <c r="P296" s="16">
        <v>0</v>
      </c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>
        <f t="shared" si="4"/>
        <v>20</v>
      </c>
      <c r="AX296" s="16"/>
      <c r="AY296" s="26"/>
      <c r="AZ296" s="10"/>
    </row>
    <row r="297" spans="1:52" x14ac:dyDescent="0.2">
      <c r="A297" s="16" t="s">
        <v>392</v>
      </c>
      <c r="B297" s="16" t="s">
        <v>282</v>
      </c>
      <c r="C297" s="17">
        <v>38597</v>
      </c>
      <c r="D297" s="16">
        <v>0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>
        <v>20</v>
      </c>
      <c r="P297" s="16">
        <v>0</v>
      </c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>
        <f t="shared" si="4"/>
        <v>20</v>
      </c>
      <c r="AX297" s="16"/>
      <c r="AY297" s="26"/>
      <c r="AZ297" s="10"/>
    </row>
    <row r="298" spans="1:52" x14ac:dyDescent="0.2">
      <c r="A298" s="16" t="s">
        <v>523</v>
      </c>
      <c r="B298" s="16" t="s">
        <v>282</v>
      </c>
      <c r="C298" s="17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>
        <v>20</v>
      </c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>
        <f t="shared" si="4"/>
        <v>20</v>
      </c>
      <c r="AX298" s="16"/>
      <c r="AY298" s="26"/>
      <c r="AZ298" s="10"/>
    </row>
    <row r="299" spans="1:52" x14ac:dyDescent="0.2">
      <c r="A299" s="16" t="s">
        <v>278</v>
      </c>
      <c r="B299" s="16" t="s">
        <v>288</v>
      </c>
      <c r="C299" s="17">
        <v>37549</v>
      </c>
      <c r="D299" s="16">
        <v>0</v>
      </c>
      <c r="E299" s="16"/>
      <c r="F299" s="16"/>
      <c r="G299" s="16"/>
      <c r="H299" s="16"/>
      <c r="I299" s="16">
        <v>20</v>
      </c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>
        <f t="shared" si="4"/>
        <v>20</v>
      </c>
      <c r="AX299" s="16"/>
      <c r="AY299" s="26"/>
      <c r="AZ299" s="10"/>
    </row>
    <row r="300" spans="1:52" x14ac:dyDescent="0.2">
      <c r="A300" s="16" t="s">
        <v>274</v>
      </c>
      <c r="B300" s="16" t="s">
        <v>108</v>
      </c>
      <c r="C300" s="17">
        <v>37549</v>
      </c>
      <c r="D300" s="16">
        <v>0</v>
      </c>
      <c r="E300" s="16"/>
      <c r="F300" s="16"/>
      <c r="G300" s="16"/>
      <c r="H300" s="16"/>
      <c r="I300" s="16">
        <v>20</v>
      </c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>
        <f t="shared" si="4"/>
        <v>20</v>
      </c>
      <c r="AX300" s="16"/>
      <c r="AY300" s="26"/>
      <c r="AZ300" s="10"/>
    </row>
    <row r="301" spans="1:52" x14ac:dyDescent="0.2">
      <c r="A301" s="16" t="s">
        <v>308</v>
      </c>
      <c r="B301" s="16" t="s">
        <v>181</v>
      </c>
      <c r="C301" s="17">
        <v>37904</v>
      </c>
      <c r="D301" s="16">
        <v>0</v>
      </c>
      <c r="E301" s="16"/>
      <c r="F301" s="16"/>
      <c r="G301" s="16"/>
      <c r="H301" s="16"/>
      <c r="I301" s="16"/>
      <c r="J301" s="16"/>
      <c r="K301" s="16">
        <v>20</v>
      </c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>
        <f t="shared" si="4"/>
        <v>20</v>
      </c>
      <c r="AX301" s="16"/>
      <c r="AY301" s="26"/>
      <c r="AZ301" s="10"/>
    </row>
    <row r="302" spans="1:52" x14ac:dyDescent="0.2">
      <c r="A302" s="16" t="s">
        <v>50</v>
      </c>
      <c r="B302" s="16" t="s">
        <v>128</v>
      </c>
      <c r="C302" s="17">
        <v>36824</v>
      </c>
      <c r="D302" s="16">
        <v>0</v>
      </c>
      <c r="E302" s="16">
        <v>20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>
        <f t="shared" si="4"/>
        <v>20</v>
      </c>
      <c r="AX302" s="16"/>
      <c r="AY302" s="26"/>
      <c r="AZ302" s="10"/>
    </row>
    <row r="303" spans="1:52" x14ac:dyDescent="0.2">
      <c r="A303" s="16" t="s">
        <v>307</v>
      </c>
      <c r="B303" s="16" t="s">
        <v>251</v>
      </c>
      <c r="C303" s="17">
        <v>37904</v>
      </c>
      <c r="D303" s="16"/>
      <c r="E303" s="16"/>
      <c r="F303" s="16"/>
      <c r="G303" s="16"/>
      <c r="H303" s="16"/>
      <c r="I303" s="16"/>
      <c r="J303" s="16"/>
      <c r="K303" s="16">
        <v>20</v>
      </c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>
        <f t="shared" si="4"/>
        <v>20</v>
      </c>
      <c r="AX303" s="16"/>
      <c r="AY303" s="26"/>
      <c r="AZ303" s="10"/>
    </row>
    <row r="304" spans="1:52" x14ac:dyDescent="0.2">
      <c r="A304" s="16" t="s">
        <v>393</v>
      </c>
      <c r="B304" s="16" t="s">
        <v>396</v>
      </c>
      <c r="C304" s="17">
        <v>38597</v>
      </c>
      <c r="D304" s="16">
        <v>0</v>
      </c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>
        <v>20</v>
      </c>
      <c r="P304" s="16">
        <v>0</v>
      </c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>
        <f t="shared" si="4"/>
        <v>20</v>
      </c>
      <c r="AX304" s="16"/>
      <c r="AY304" s="26"/>
      <c r="AZ304" s="10"/>
    </row>
    <row r="305" spans="1:52" x14ac:dyDescent="0.2">
      <c r="A305" s="16" t="s">
        <v>461</v>
      </c>
      <c r="B305" s="16" t="s">
        <v>472</v>
      </c>
      <c r="C305" s="17">
        <v>39011</v>
      </c>
      <c r="D305" s="16">
        <v>0</v>
      </c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>
        <v>20</v>
      </c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>
        <f t="shared" si="4"/>
        <v>20</v>
      </c>
      <c r="AX305" s="16"/>
      <c r="AY305" s="26"/>
      <c r="AZ305" s="10"/>
    </row>
    <row r="306" spans="1:52" x14ac:dyDescent="0.2">
      <c r="A306" s="16" t="s">
        <v>825</v>
      </c>
      <c r="B306" s="16" t="s">
        <v>824</v>
      </c>
      <c r="C306" s="10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>
        <v>10</v>
      </c>
      <c r="AR306" s="16">
        <v>10</v>
      </c>
      <c r="AS306" s="16"/>
      <c r="AT306" s="16"/>
      <c r="AU306" s="16"/>
      <c r="AV306" s="16"/>
      <c r="AW306" s="16">
        <f t="shared" si="4"/>
        <v>20</v>
      </c>
      <c r="AX306" s="16"/>
      <c r="AY306" s="26"/>
      <c r="AZ306" s="10"/>
    </row>
    <row r="307" spans="1:52" x14ac:dyDescent="0.2">
      <c r="A307" s="16" t="s">
        <v>383</v>
      </c>
      <c r="B307" s="16" t="s">
        <v>387</v>
      </c>
      <c r="C307" s="17">
        <v>38597</v>
      </c>
      <c r="D307" s="16">
        <v>0</v>
      </c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>
        <v>20</v>
      </c>
      <c r="P307" s="16">
        <v>0</v>
      </c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>
        <f t="shared" si="4"/>
        <v>20</v>
      </c>
      <c r="AX307" s="16"/>
      <c r="AY307" s="26"/>
      <c r="AZ307" s="10"/>
    </row>
    <row r="308" spans="1:52" x14ac:dyDescent="0.2">
      <c r="A308" s="16" t="s">
        <v>347</v>
      </c>
      <c r="B308" s="16" t="s">
        <v>353</v>
      </c>
      <c r="C308" s="17">
        <v>38290</v>
      </c>
      <c r="D308" s="16">
        <v>0</v>
      </c>
      <c r="E308" s="16">
        <v>0</v>
      </c>
      <c r="F308" s="16"/>
      <c r="G308" s="16">
        <v>0</v>
      </c>
      <c r="H308" s="16"/>
      <c r="I308" s="16">
        <v>0</v>
      </c>
      <c r="J308" s="16"/>
      <c r="K308" s="16">
        <v>0</v>
      </c>
      <c r="L308" s="16"/>
      <c r="M308" s="16">
        <v>20</v>
      </c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>
        <f t="shared" si="4"/>
        <v>20</v>
      </c>
      <c r="AX308" s="16"/>
      <c r="AY308" s="26"/>
      <c r="AZ308" s="10"/>
    </row>
    <row r="309" spans="1:52" x14ac:dyDescent="0.2">
      <c r="A309" s="16" t="s">
        <v>539</v>
      </c>
      <c r="B309" s="16" t="s">
        <v>536</v>
      </c>
      <c r="C309" s="17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>
        <v>20</v>
      </c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>
        <f t="shared" si="4"/>
        <v>20</v>
      </c>
      <c r="AX309" s="16"/>
      <c r="AY309" s="26"/>
      <c r="AZ309" s="10"/>
    </row>
    <row r="310" spans="1:52" x14ac:dyDescent="0.2">
      <c r="A310" s="16" t="s">
        <v>281</v>
      </c>
      <c r="B310" s="16" t="s">
        <v>191</v>
      </c>
      <c r="C310" s="17">
        <v>37549</v>
      </c>
      <c r="D310" s="16">
        <v>0</v>
      </c>
      <c r="E310" s="16"/>
      <c r="F310" s="16"/>
      <c r="G310" s="16"/>
      <c r="H310" s="16"/>
      <c r="I310" s="16">
        <v>20</v>
      </c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>
        <f t="shared" si="4"/>
        <v>20</v>
      </c>
      <c r="AX310" s="16"/>
      <c r="AY310" s="26"/>
      <c r="AZ310" s="10"/>
    </row>
    <row r="311" spans="1:52" x14ac:dyDescent="0.2">
      <c r="A311" s="16" t="s">
        <v>208</v>
      </c>
      <c r="B311" s="16" t="s">
        <v>209</v>
      </c>
      <c r="C311" s="17">
        <v>36824</v>
      </c>
      <c r="D311" s="16">
        <v>0</v>
      </c>
      <c r="E311" s="16">
        <v>20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>
        <f t="shared" si="4"/>
        <v>20</v>
      </c>
      <c r="AX311" s="16"/>
      <c r="AY311" s="26"/>
      <c r="AZ311" s="10"/>
    </row>
    <row r="312" spans="1:52" x14ac:dyDescent="0.2">
      <c r="A312" s="16" t="s">
        <v>273</v>
      </c>
      <c r="B312" s="16" t="s">
        <v>284</v>
      </c>
      <c r="C312" s="17">
        <v>37549</v>
      </c>
      <c r="D312" s="16">
        <v>0</v>
      </c>
      <c r="E312" s="16"/>
      <c r="F312" s="16"/>
      <c r="G312" s="16"/>
      <c r="H312" s="16"/>
      <c r="I312" s="16">
        <v>20</v>
      </c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>
        <f t="shared" si="4"/>
        <v>20</v>
      </c>
      <c r="AX312" s="16"/>
      <c r="AY312" s="26"/>
      <c r="AZ312" s="10"/>
    </row>
    <row r="313" spans="1:52" x14ac:dyDescent="0.2">
      <c r="A313" s="16" t="s">
        <v>575</v>
      </c>
      <c r="B313" s="16" t="s">
        <v>574</v>
      </c>
      <c r="C313" s="17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>
        <v>20</v>
      </c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>
        <f t="shared" si="4"/>
        <v>20</v>
      </c>
      <c r="AX313" s="16"/>
      <c r="AY313" s="26"/>
      <c r="AZ313" s="10"/>
    </row>
    <row r="314" spans="1:52" x14ac:dyDescent="0.2">
      <c r="A314" s="16" t="s">
        <v>511</v>
      </c>
      <c r="B314" s="16" t="s">
        <v>117</v>
      </c>
      <c r="C314" s="17">
        <v>39352</v>
      </c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>
        <v>20</v>
      </c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>
        <f t="shared" si="4"/>
        <v>20</v>
      </c>
      <c r="AX314" s="16"/>
      <c r="AY314" s="26"/>
      <c r="AZ314" s="10"/>
    </row>
    <row r="315" spans="1:52" x14ac:dyDescent="0.2">
      <c r="A315" s="16" t="s">
        <v>496</v>
      </c>
      <c r="B315" s="16" t="s">
        <v>497</v>
      </c>
      <c r="C315" s="17">
        <v>39352</v>
      </c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>
        <v>20</v>
      </c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>
        <f t="shared" si="4"/>
        <v>20</v>
      </c>
      <c r="AX315" s="16"/>
      <c r="AY315" s="26"/>
      <c r="AZ315" s="10"/>
    </row>
    <row r="316" spans="1:52" x14ac:dyDescent="0.2">
      <c r="A316" s="16" t="s">
        <v>254</v>
      </c>
      <c r="B316" s="16" t="s">
        <v>255</v>
      </c>
      <c r="C316" s="17">
        <v>37184</v>
      </c>
      <c r="D316" s="16">
        <v>0</v>
      </c>
      <c r="E316" s="16"/>
      <c r="F316" s="16"/>
      <c r="G316" s="16">
        <v>20</v>
      </c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>
        <f t="shared" si="4"/>
        <v>20</v>
      </c>
      <c r="AX316" s="16"/>
      <c r="AY316" s="26"/>
      <c r="AZ316" s="10"/>
    </row>
    <row r="317" spans="1:52" x14ac:dyDescent="0.2">
      <c r="A317" s="16" t="s">
        <v>752</v>
      </c>
      <c r="B317" s="16" t="s">
        <v>751</v>
      </c>
      <c r="C317" s="10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>
        <v>10</v>
      </c>
      <c r="AP317" s="16">
        <v>10</v>
      </c>
      <c r="AQ317" s="16"/>
      <c r="AR317" s="16"/>
      <c r="AS317" s="16"/>
      <c r="AT317" s="16"/>
      <c r="AU317" s="16"/>
      <c r="AV317" s="16"/>
      <c r="AW317" s="16">
        <f t="shared" si="4"/>
        <v>20</v>
      </c>
      <c r="AX317" s="16"/>
      <c r="AY317" s="26"/>
      <c r="AZ317" s="10"/>
    </row>
    <row r="318" spans="1:52" x14ac:dyDescent="0.2">
      <c r="A318" s="16" t="s">
        <v>432</v>
      </c>
      <c r="B318" s="16" t="s">
        <v>431</v>
      </c>
      <c r="C318" s="17">
        <v>38888</v>
      </c>
      <c r="D318" s="16">
        <v>0</v>
      </c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>
        <v>20</v>
      </c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>
        <f t="shared" si="4"/>
        <v>20</v>
      </c>
      <c r="AX318" s="16"/>
      <c r="AY318" s="26"/>
      <c r="AZ318" s="10"/>
    </row>
    <row r="319" spans="1:52" x14ac:dyDescent="0.2">
      <c r="A319" s="16" t="s">
        <v>256</v>
      </c>
      <c r="B319" s="16" t="s">
        <v>257</v>
      </c>
      <c r="C319" s="17">
        <v>37184</v>
      </c>
      <c r="D319" s="16">
        <v>0</v>
      </c>
      <c r="E319" s="16"/>
      <c r="F319" s="16"/>
      <c r="G319" s="16">
        <v>20</v>
      </c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>
        <f t="shared" si="4"/>
        <v>20</v>
      </c>
      <c r="AX319" s="16"/>
      <c r="AY319" s="26"/>
      <c r="AZ319" s="10"/>
    </row>
    <row r="320" spans="1:52" x14ac:dyDescent="0.2">
      <c r="A320" s="16" t="s">
        <v>502</v>
      </c>
      <c r="B320" s="16" t="s">
        <v>501</v>
      </c>
      <c r="C320" s="17">
        <v>39352</v>
      </c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>
        <v>20</v>
      </c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>
        <f t="shared" si="4"/>
        <v>20</v>
      </c>
      <c r="AX320" s="16"/>
      <c r="AY320" s="26"/>
      <c r="AZ320" s="10"/>
    </row>
    <row r="321" spans="1:52" x14ac:dyDescent="0.2">
      <c r="A321" s="16" t="s">
        <v>197</v>
      </c>
      <c r="B321" s="16" t="s">
        <v>282</v>
      </c>
      <c r="C321" s="17">
        <v>39011</v>
      </c>
      <c r="D321" s="16">
        <v>0</v>
      </c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>
        <v>20</v>
      </c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>
        <f t="shared" si="4"/>
        <v>20</v>
      </c>
      <c r="AX321" s="16"/>
      <c r="AY321" s="26"/>
      <c r="AZ321" s="10"/>
    </row>
    <row r="322" spans="1:52" x14ac:dyDescent="0.2">
      <c r="A322" s="16" t="s">
        <v>91</v>
      </c>
      <c r="B322" s="16" t="s">
        <v>259</v>
      </c>
      <c r="C322" s="17">
        <v>37184</v>
      </c>
      <c r="D322" s="16">
        <v>0</v>
      </c>
      <c r="E322" s="16"/>
      <c r="F322" s="16"/>
      <c r="G322" s="16">
        <v>20</v>
      </c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>
        <f t="shared" ref="AW322:AW385" si="5">SUM(D322:AV322)</f>
        <v>20</v>
      </c>
      <c r="AX322" s="16"/>
      <c r="AY322" s="26"/>
      <c r="AZ322" s="10"/>
    </row>
    <row r="323" spans="1:52" x14ac:dyDescent="0.2">
      <c r="A323" s="16" t="s">
        <v>394</v>
      </c>
      <c r="B323" s="16" t="s">
        <v>354</v>
      </c>
      <c r="C323" s="17">
        <v>38597</v>
      </c>
      <c r="D323" s="16">
        <v>0</v>
      </c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>
        <v>20</v>
      </c>
      <c r="P323" s="16">
        <v>0</v>
      </c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>
        <f t="shared" si="5"/>
        <v>20</v>
      </c>
      <c r="AX323" s="16"/>
      <c r="AY323" s="26"/>
      <c r="AZ323" s="10"/>
    </row>
    <row r="324" spans="1:52" x14ac:dyDescent="0.2">
      <c r="A324" s="16" t="s">
        <v>553</v>
      </c>
      <c r="B324" s="16" t="s">
        <v>552</v>
      </c>
      <c r="C324" s="10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>
        <v>20</v>
      </c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>
        <f t="shared" si="5"/>
        <v>20</v>
      </c>
      <c r="AX324" s="16"/>
      <c r="AY324" s="26"/>
      <c r="AZ324" s="10"/>
    </row>
    <row r="325" spans="1:52" x14ac:dyDescent="0.2">
      <c r="A325" s="16" t="s">
        <v>384</v>
      </c>
      <c r="B325" s="16" t="s">
        <v>388</v>
      </c>
      <c r="C325" s="17">
        <v>38597</v>
      </c>
      <c r="D325" s="16">
        <v>0</v>
      </c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>
        <v>20</v>
      </c>
      <c r="P325" s="16">
        <v>0</v>
      </c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>
        <f t="shared" si="5"/>
        <v>20</v>
      </c>
      <c r="AX325" s="16"/>
      <c r="AY325" s="26"/>
      <c r="AZ325" s="10"/>
    </row>
    <row r="326" spans="1:52" x14ac:dyDescent="0.2">
      <c r="A326" s="16" t="s">
        <v>459</v>
      </c>
      <c r="B326" s="16" t="s">
        <v>186</v>
      </c>
      <c r="C326" s="17">
        <v>39011</v>
      </c>
      <c r="D326" s="16">
        <v>0</v>
      </c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>
        <v>20</v>
      </c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>
        <f t="shared" si="5"/>
        <v>20</v>
      </c>
      <c r="AX326" s="16"/>
      <c r="AY326" s="26"/>
      <c r="AZ326" s="10"/>
    </row>
    <row r="327" spans="1:52" x14ac:dyDescent="0.2">
      <c r="A327" s="16" t="s">
        <v>462</v>
      </c>
      <c r="B327" s="16" t="s">
        <v>464</v>
      </c>
      <c r="C327" s="17">
        <v>39011</v>
      </c>
      <c r="D327" s="16">
        <v>0</v>
      </c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>
        <v>20</v>
      </c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>
        <f t="shared" si="5"/>
        <v>20</v>
      </c>
      <c r="AX327" s="16"/>
      <c r="AY327" s="26"/>
      <c r="AZ327" s="10"/>
    </row>
    <row r="328" spans="1:52" x14ac:dyDescent="0.2">
      <c r="A328" s="16" t="s">
        <v>361</v>
      </c>
      <c r="B328" s="16" t="s">
        <v>362</v>
      </c>
      <c r="C328" s="17">
        <v>38290</v>
      </c>
      <c r="D328" s="16">
        <v>0</v>
      </c>
      <c r="E328" s="16"/>
      <c r="F328" s="16"/>
      <c r="G328" s="16"/>
      <c r="H328" s="16"/>
      <c r="I328" s="16"/>
      <c r="J328" s="16"/>
      <c r="K328" s="16"/>
      <c r="L328" s="16"/>
      <c r="M328" s="16">
        <v>20</v>
      </c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>
        <f t="shared" si="5"/>
        <v>20</v>
      </c>
      <c r="AX328" s="16"/>
      <c r="AY328" s="26"/>
      <c r="AZ328" s="10"/>
    </row>
    <row r="329" spans="1:52" x14ac:dyDescent="0.2">
      <c r="A329" s="16" t="s">
        <v>495</v>
      </c>
      <c r="B329" s="16" t="s">
        <v>131</v>
      </c>
      <c r="C329" s="17">
        <v>39352</v>
      </c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>
        <v>20</v>
      </c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>
        <f t="shared" si="5"/>
        <v>20</v>
      </c>
      <c r="AX329" s="16"/>
      <c r="AY329" s="26"/>
      <c r="AZ329" s="10"/>
    </row>
    <row r="330" spans="1:52" x14ac:dyDescent="0.2">
      <c r="A330" s="16" t="s">
        <v>220</v>
      </c>
      <c r="B330" s="16" t="s">
        <v>191</v>
      </c>
      <c r="C330" s="17">
        <v>36824</v>
      </c>
      <c r="D330" s="16">
        <v>0</v>
      </c>
      <c r="E330" s="16">
        <v>20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>
        <f t="shared" si="5"/>
        <v>20</v>
      </c>
      <c r="AX330" s="16"/>
      <c r="AY330" s="26"/>
      <c r="AZ330" s="10"/>
    </row>
    <row r="331" spans="1:52" x14ac:dyDescent="0.2">
      <c r="A331" s="16" t="s">
        <v>262</v>
      </c>
      <c r="B331" s="16" t="s">
        <v>172</v>
      </c>
      <c r="C331" s="17">
        <v>37184</v>
      </c>
      <c r="D331" s="16">
        <v>0</v>
      </c>
      <c r="E331" s="16"/>
      <c r="F331" s="16"/>
      <c r="G331" s="16">
        <v>20</v>
      </c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>
        <f t="shared" si="5"/>
        <v>20</v>
      </c>
      <c r="AX331" s="16"/>
      <c r="AY331" s="26"/>
      <c r="AZ331" s="10"/>
    </row>
    <row r="332" spans="1:52" x14ac:dyDescent="0.2">
      <c r="A332" s="16" t="s">
        <v>494</v>
      </c>
      <c r="B332" s="16" t="s">
        <v>490</v>
      </c>
      <c r="C332" s="17">
        <v>39352</v>
      </c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>
        <v>20</v>
      </c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>
        <f t="shared" si="5"/>
        <v>20</v>
      </c>
      <c r="AX332" s="16"/>
      <c r="AY332" s="26"/>
      <c r="AZ332" s="10"/>
    </row>
    <row r="333" spans="1:52" x14ac:dyDescent="0.2">
      <c r="A333" s="16" t="s">
        <v>623</v>
      </c>
      <c r="B333" s="16" t="s">
        <v>634</v>
      </c>
      <c r="C333" s="17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>
        <v>15</v>
      </c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>
        <f t="shared" si="5"/>
        <v>15</v>
      </c>
      <c r="AX333" s="16"/>
      <c r="AY333" s="26"/>
      <c r="AZ333" s="10"/>
    </row>
    <row r="334" spans="1:52" x14ac:dyDescent="0.2">
      <c r="A334" s="16" t="s">
        <v>98</v>
      </c>
      <c r="B334" s="16" t="s">
        <v>105</v>
      </c>
      <c r="C334" s="17">
        <v>36051</v>
      </c>
      <c r="D334" s="16">
        <v>15</v>
      </c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>
        <f t="shared" si="5"/>
        <v>15</v>
      </c>
      <c r="AX334" s="16"/>
      <c r="AY334" s="26"/>
      <c r="AZ334" s="10"/>
    </row>
    <row r="335" spans="1:52" x14ac:dyDescent="0.2">
      <c r="A335" s="16" t="s">
        <v>16</v>
      </c>
      <c r="B335" s="16" t="s">
        <v>107</v>
      </c>
      <c r="C335" s="17">
        <v>35064</v>
      </c>
      <c r="D335" s="16">
        <v>15</v>
      </c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>
        <f t="shared" si="5"/>
        <v>15</v>
      </c>
      <c r="AX335" s="16"/>
      <c r="AY335" s="26"/>
      <c r="AZ335" s="10"/>
    </row>
    <row r="336" spans="1:52" x14ac:dyDescent="0.2">
      <c r="A336" s="16" t="s">
        <v>367</v>
      </c>
      <c r="B336" s="16" t="s">
        <v>857</v>
      </c>
      <c r="C336" s="10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>
        <v>15</v>
      </c>
      <c r="AR336" s="16"/>
      <c r="AS336" s="16"/>
      <c r="AT336" s="16"/>
      <c r="AU336" s="16"/>
      <c r="AV336" s="16"/>
      <c r="AW336" s="16">
        <f t="shared" si="5"/>
        <v>15</v>
      </c>
      <c r="AX336" s="16"/>
      <c r="AY336" s="26"/>
      <c r="AZ336" s="10"/>
    </row>
    <row r="337" spans="1:52" x14ac:dyDescent="0.2">
      <c r="A337" s="16" t="s">
        <v>97</v>
      </c>
      <c r="B337" s="16" t="s">
        <v>109</v>
      </c>
      <c r="C337" s="17">
        <v>36433</v>
      </c>
      <c r="D337" s="16">
        <v>15</v>
      </c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>
        <f t="shared" si="5"/>
        <v>15</v>
      </c>
      <c r="AX337" s="16"/>
      <c r="AY337" s="26"/>
      <c r="AZ337" s="10"/>
    </row>
    <row r="338" spans="1:52" x14ac:dyDescent="0.2">
      <c r="A338" s="16" t="s">
        <v>498</v>
      </c>
      <c r="B338" s="16" t="s">
        <v>708</v>
      </c>
      <c r="C338" s="17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>
        <v>15</v>
      </c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>
        <f t="shared" si="5"/>
        <v>15</v>
      </c>
      <c r="AX338" s="16"/>
      <c r="AY338" s="26"/>
      <c r="AZ338" s="10"/>
    </row>
    <row r="339" spans="1:52" x14ac:dyDescent="0.2">
      <c r="A339" s="16" t="s">
        <v>183</v>
      </c>
      <c r="B339" s="16" t="s">
        <v>184</v>
      </c>
      <c r="C339" s="17">
        <v>36433</v>
      </c>
      <c r="D339" s="16">
        <v>15</v>
      </c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>
        <f t="shared" si="5"/>
        <v>15</v>
      </c>
      <c r="AX339" s="16"/>
      <c r="AY339" s="26"/>
      <c r="AZ339" s="10"/>
    </row>
    <row r="340" spans="1:52" x14ac:dyDescent="0.2">
      <c r="A340" s="16" t="s">
        <v>1</v>
      </c>
      <c r="B340" s="16" t="s">
        <v>95</v>
      </c>
      <c r="C340" s="17">
        <v>35430</v>
      </c>
      <c r="D340" s="16">
        <v>15</v>
      </c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>
        <f t="shared" si="5"/>
        <v>15</v>
      </c>
      <c r="AX340" s="16"/>
      <c r="AY340" s="26"/>
      <c r="AZ340" s="10"/>
    </row>
    <row r="341" spans="1:52" x14ac:dyDescent="0.2">
      <c r="A341" s="16" t="s">
        <v>873</v>
      </c>
      <c r="B341" s="16" t="s">
        <v>828</v>
      </c>
      <c r="C341" s="17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>
        <v>15</v>
      </c>
      <c r="AT341" s="16"/>
      <c r="AU341" s="16"/>
      <c r="AV341" s="16"/>
      <c r="AW341" s="16">
        <f t="shared" si="5"/>
        <v>15</v>
      </c>
      <c r="AX341" s="16"/>
      <c r="AY341" s="26"/>
      <c r="AZ341" s="10"/>
    </row>
    <row r="342" spans="1:52" x14ac:dyDescent="0.2">
      <c r="A342" s="16" t="s">
        <v>717</v>
      </c>
      <c r="B342" s="16" t="s">
        <v>713</v>
      </c>
      <c r="C342" s="17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>
        <v>15</v>
      </c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>
        <f t="shared" si="5"/>
        <v>15</v>
      </c>
      <c r="AX342" s="16"/>
      <c r="AY342" s="26"/>
      <c r="AZ342" s="10"/>
    </row>
    <row r="343" spans="1:52" x14ac:dyDescent="0.2">
      <c r="A343" s="16" t="s">
        <v>876</v>
      </c>
      <c r="B343" s="16" t="s">
        <v>662</v>
      </c>
      <c r="C343" s="17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>
        <v>15</v>
      </c>
      <c r="AT343" s="16"/>
      <c r="AU343" s="16"/>
      <c r="AV343" s="16"/>
      <c r="AW343" s="16">
        <f t="shared" si="5"/>
        <v>15</v>
      </c>
      <c r="AX343" s="16"/>
      <c r="AY343" s="26"/>
      <c r="AZ343" s="10"/>
    </row>
    <row r="344" spans="1:52" x14ac:dyDescent="0.2">
      <c r="A344" s="16" t="s">
        <v>619</v>
      </c>
      <c r="B344" s="16" t="s">
        <v>618</v>
      </c>
      <c r="C344" s="17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>
        <v>15</v>
      </c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>
        <f t="shared" si="5"/>
        <v>15</v>
      </c>
      <c r="AX344" s="16"/>
      <c r="AY344" s="26"/>
      <c r="AZ344" s="10"/>
    </row>
    <row r="345" spans="1:52" x14ac:dyDescent="0.2">
      <c r="A345" s="16" t="s">
        <v>143</v>
      </c>
      <c r="B345" s="16" t="s">
        <v>117</v>
      </c>
      <c r="C345" s="17">
        <v>36051</v>
      </c>
      <c r="D345" s="16">
        <v>15</v>
      </c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>
        <f t="shared" si="5"/>
        <v>15</v>
      </c>
      <c r="AX345" s="16"/>
      <c r="AY345" s="26"/>
      <c r="AZ345" s="10"/>
    </row>
    <row r="346" spans="1:52" x14ac:dyDescent="0.2">
      <c r="A346" s="16" t="s">
        <v>686</v>
      </c>
      <c r="B346" s="16" t="s">
        <v>490</v>
      </c>
      <c r="C346" s="17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>
        <v>15</v>
      </c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>
        <f t="shared" si="5"/>
        <v>15</v>
      </c>
      <c r="AX346" s="16"/>
      <c r="AY346" s="26"/>
      <c r="AZ346" s="10"/>
    </row>
    <row r="347" spans="1:52" x14ac:dyDescent="0.2">
      <c r="A347" s="16" t="s">
        <v>62</v>
      </c>
      <c r="B347" s="16" t="s">
        <v>122</v>
      </c>
      <c r="C347" s="17">
        <v>35795</v>
      </c>
      <c r="D347" s="16">
        <v>15</v>
      </c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>
        <f t="shared" si="5"/>
        <v>15</v>
      </c>
      <c r="AX347" s="16"/>
      <c r="AY347" s="26"/>
      <c r="AZ347" s="10"/>
    </row>
    <row r="348" spans="1:52" x14ac:dyDescent="0.2">
      <c r="A348" s="16" t="s">
        <v>829</v>
      </c>
      <c r="B348" s="16" t="s">
        <v>828</v>
      </c>
      <c r="C348" s="10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>
        <v>15</v>
      </c>
      <c r="AR348" s="16"/>
      <c r="AS348" s="16"/>
      <c r="AT348" s="16"/>
      <c r="AU348" s="16"/>
      <c r="AV348" s="16"/>
      <c r="AW348" s="16">
        <f t="shared" si="5"/>
        <v>15</v>
      </c>
      <c r="AX348" s="16"/>
      <c r="AY348" s="26"/>
      <c r="AZ348" s="10"/>
    </row>
    <row r="349" spans="1:52" x14ac:dyDescent="0.2">
      <c r="A349" s="16" t="s">
        <v>729</v>
      </c>
      <c r="B349" s="16" t="s">
        <v>666</v>
      </c>
      <c r="C349" s="17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>
        <v>15</v>
      </c>
      <c r="AN349" s="16"/>
      <c r="AO349" s="16"/>
      <c r="AP349" s="16"/>
      <c r="AQ349" s="16"/>
      <c r="AR349" s="16"/>
      <c r="AS349" s="16"/>
      <c r="AT349" s="16"/>
      <c r="AU349" s="16"/>
      <c r="AV349" s="16"/>
      <c r="AW349" s="16">
        <f t="shared" si="5"/>
        <v>15</v>
      </c>
      <c r="AX349" s="16"/>
      <c r="AY349" s="26"/>
      <c r="AZ349" s="10"/>
    </row>
    <row r="350" spans="1:52" x14ac:dyDescent="0.2">
      <c r="A350" s="16" t="s">
        <v>810</v>
      </c>
      <c r="B350" s="16" t="s">
        <v>808</v>
      </c>
      <c r="C350" s="10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>
        <v>15</v>
      </c>
      <c r="AR350" s="16"/>
      <c r="AS350" s="16"/>
      <c r="AT350" s="16"/>
      <c r="AU350" s="16"/>
      <c r="AV350" s="16"/>
      <c r="AW350" s="16">
        <f t="shared" si="5"/>
        <v>15</v>
      </c>
      <c r="AX350" s="16"/>
      <c r="AY350" s="26"/>
      <c r="AZ350" s="10"/>
    </row>
    <row r="351" spans="1:52" x14ac:dyDescent="0.2">
      <c r="A351" s="16" t="s">
        <v>831</v>
      </c>
      <c r="B351" s="16" t="s">
        <v>818</v>
      </c>
      <c r="C351" s="10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>
        <v>15</v>
      </c>
      <c r="AR351" s="16"/>
      <c r="AS351" s="16"/>
      <c r="AT351" s="16"/>
      <c r="AU351" s="16"/>
      <c r="AV351" s="16"/>
      <c r="AW351" s="16">
        <f t="shared" si="5"/>
        <v>15</v>
      </c>
      <c r="AX351" s="16"/>
      <c r="AY351" s="26"/>
      <c r="AZ351" s="10"/>
    </row>
    <row r="352" spans="1:52" x14ac:dyDescent="0.2">
      <c r="A352" s="16" t="s">
        <v>63</v>
      </c>
      <c r="B352" s="16" t="s">
        <v>126</v>
      </c>
      <c r="C352" s="17">
        <v>35795</v>
      </c>
      <c r="D352" s="16">
        <v>15</v>
      </c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>
        <f t="shared" si="5"/>
        <v>15</v>
      </c>
      <c r="AX352" s="16"/>
      <c r="AY352" s="26"/>
      <c r="AZ352" s="10"/>
    </row>
    <row r="353" spans="1:52" x14ac:dyDescent="0.2">
      <c r="A353" s="16" t="s">
        <v>90</v>
      </c>
      <c r="B353" s="16" t="s">
        <v>129</v>
      </c>
      <c r="C353" s="17">
        <v>36051</v>
      </c>
      <c r="D353" s="16">
        <v>15</v>
      </c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>
        <f t="shared" si="5"/>
        <v>15</v>
      </c>
      <c r="AX353" s="16"/>
      <c r="AY353" s="26"/>
      <c r="AZ353" s="10"/>
    </row>
    <row r="354" spans="1:52" x14ac:dyDescent="0.2">
      <c r="A354" s="16" t="s">
        <v>52</v>
      </c>
      <c r="B354" s="16" t="s">
        <v>130</v>
      </c>
      <c r="C354" s="17">
        <v>36051</v>
      </c>
      <c r="D354" s="16">
        <v>15</v>
      </c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>
        <f t="shared" si="5"/>
        <v>15</v>
      </c>
      <c r="AX354" s="16"/>
      <c r="AY354" s="26"/>
      <c r="AZ354" s="10"/>
    </row>
    <row r="355" spans="1:52" x14ac:dyDescent="0.2">
      <c r="A355" s="16" t="s">
        <v>99</v>
      </c>
      <c r="B355" s="16" t="s">
        <v>131</v>
      </c>
      <c r="C355" s="17">
        <v>36051</v>
      </c>
      <c r="D355" s="16">
        <v>15</v>
      </c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>
        <f t="shared" si="5"/>
        <v>15</v>
      </c>
      <c r="AX355" s="16"/>
      <c r="AY355" s="26"/>
      <c r="AZ355" s="10"/>
    </row>
    <row r="356" spans="1:52" x14ac:dyDescent="0.2">
      <c r="A356" s="16" t="s">
        <v>642</v>
      </c>
      <c r="B356" s="16" t="s">
        <v>490</v>
      </c>
      <c r="C356" s="17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>
        <v>15</v>
      </c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>
        <f t="shared" si="5"/>
        <v>15</v>
      </c>
      <c r="AX356" s="16"/>
      <c r="AY356" s="26"/>
      <c r="AZ356" s="10"/>
    </row>
    <row r="357" spans="1:52" x14ac:dyDescent="0.2">
      <c r="A357" s="16" t="s">
        <v>809</v>
      </c>
      <c r="B357" s="16" t="s">
        <v>807</v>
      </c>
      <c r="C357" s="10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>
        <v>15</v>
      </c>
      <c r="AR357" s="16"/>
      <c r="AS357" s="16"/>
      <c r="AT357" s="16"/>
      <c r="AU357" s="16"/>
      <c r="AV357" s="16"/>
      <c r="AW357" s="16">
        <f t="shared" si="5"/>
        <v>15</v>
      </c>
      <c r="AX357" s="16"/>
      <c r="AY357" s="26"/>
      <c r="AZ357" s="10"/>
    </row>
    <row r="358" spans="1:52" x14ac:dyDescent="0.2">
      <c r="A358" s="16" t="s">
        <v>819</v>
      </c>
      <c r="B358" s="16" t="s">
        <v>818</v>
      </c>
      <c r="C358" s="10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>
        <v>15</v>
      </c>
      <c r="AR358" s="16"/>
      <c r="AS358" s="16"/>
      <c r="AT358" s="16"/>
      <c r="AU358" s="16"/>
      <c r="AV358" s="16"/>
      <c r="AW358" s="16">
        <f t="shared" si="5"/>
        <v>15</v>
      </c>
      <c r="AX358" s="16"/>
      <c r="AY358" s="26"/>
      <c r="AZ358" s="10"/>
    </row>
    <row r="359" spans="1:52" x14ac:dyDescent="0.2">
      <c r="A359" s="16" t="s">
        <v>830</v>
      </c>
      <c r="B359" s="16" t="s">
        <v>822</v>
      </c>
      <c r="C359" s="10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>
        <v>15</v>
      </c>
      <c r="AR359" s="16"/>
      <c r="AS359" s="16"/>
      <c r="AT359" s="16"/>
      <c r="AU359" s="16"/>
      <c r="AV359" s="16"/>
      <c r="AW359" s="16">
        <f t="shared" si="5"/>
        <v>15</v>
      </c>
      <c r="AX359" s="16"/>
      <c r="AY359" s="26"/>
      <c r="AZ359" s="10"/>
    </row>
    <row r="360" spans="1:52" x14ac:dyDescent="0.2">
      <c r="A360" s="16" t="s">
        <v>530</v>
      </c>
      <c r="B360" s="16" t="s">
        <v>282</v>
      </c>
      <c r="C360" s="10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>
        <v>15</v>
      </c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>
        <f t="shared" si="5"/>
        <v>15</v>
      </c>
      <c r="AX360" s="16"/>
      <c r="AY360" s="26"/>
      <c r="AZ360" s="10"/>
    </row>
    <row r="361" spans="1:52" x14ac:dyDescent="0.2">
      <c r="A361" s="16" t="s">
        <v>531</v>
      </c>
      <c r="B361" s="16" t="s">
        <v>425</v>
      </c>
      <c r="C361" s="17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>
        <v>15</v>
      </c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>
        <f t="shared" si="5"/>
        <v>15</v>
      </c>
      <c r="AX361" s="16"/>
      <c r="AY361" s="26"/>
      <c r="AZ361" s="10"/>
    </row>
    <row r="362" spans="1:52" x14ac:dyDescent="0.2">
      <c r="A362" s="16" t="s">
        <v>621</v>
      </c>
      <c r="B362" s="16" t="s">
        <v>620</v>
      </c>
      <c r="C362" s="17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>
        <v>15</v>
      </c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>
        <f t="shared" si="5"/>
        <v>15</v>
      </c>
      <c r="AX362" s="16"/>
      <c r="AY362" s="26"/>
      <c r="AZ362" s="10"/>
    </row>
    <row r="363" spans="1:52" x14ac:dyDescent="0.2">
      <c r="A363" s="16" t="s">
        <v>190</v>
      </c>
      <c r="B363" s="16" t="s">
        <v>191</v>
      </c>
      <c r="C363" s="17">
        <v>36433</v>
      </c>
      <c r="D363" s="16">
        <v>15</v>
      </c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>
        <f t="shared" si="5"/>
        <v>15</v>
      </c>
      <c r="AX363" s="16"/>
      <c r="AY363" s="26"/>
      <c r="AZ363" s="10"/>
    </row>
    <row r="364" spans="1:52" x14ac:dyDescent="0.2">
      <c r="A364" s="16" t="s">
        <v>51</v>
      </c>
      <c r="B364" s="16" t="s">
        <v>138</v>
      </c>
      <c r="C364" s="17">
        <v>36051</v>
      </c>
      <c r="D364" s="16">
        <v>15</v>
      </c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>
        <f t="shared" si="5"/>
        <v>15</v>
      </c>
      <c r="AX364" s="16"/>
      <c r="AY364" s="26"/>
      <c r="AZ364" s="10"/>
    </row>
    <row r="365" spans="1:52" x14ac:dyDescent="0.2">
      <c r="A365" s="16" t="s">
        <v>462</v>
      </c>
      <c r="B365" s="16" t="s">
        <v>662</v>
      </c>
      <c r="C365" s="10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>
        <v>15</v>
      </c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>
        <f t="shared" si="5"/>
        <v>15</v>
      </c>
      <c r="AX365" s="16"/>
      <c r="AY365" s="26"/>
      <c r="AZ365" s="10"/>
    </row>
    <row r="366" spans="1:52" x14ac:dyDescent="0.2">
      <c r="A366" s="16" t="s">
        <v>817</v>
      </c>
      <c r="B366" s="16" t="s">
        <v>816</v>
      </c>
      <c r="C366" s="10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>
        <v>15</v>
      </c>
      <c r="AR366" s="16"/>
      <c r="AS366" s="16"/>
      <c r="AT366" s="16"/>
      <c r="AU366" s="16"/>
      <c r="AV366" s="16"/>
      <c r="AW366" s="16">
        <f t="shared" si="5"/>
        <v>15</v>
      </c>
      <c r="AX366" s="16"/>
      <c r="AY366" s="26"/>
      <c r="AZ366" s="10"/>
    </row>
    <row r="367" spans="1:52" x14ac:dyDescent="0.2">
      <c r="A367" s="16" t="s">
        <v>591</v>
      </c>
      <c r="B367" s="16" t="s">
        <v>425</v>
      </c>
      <c r="C367" s="17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>
        <v>15</v>
      </c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>
        <f t="shared" si="5"/>
        <v>15</v>
      </c>
      <c r="AX367" s="16"/>
      <c r="AY367" s="26"/>
      <c r="AZ367" s="10"/>
    </row>
    <row r="368" spans="1:52" x14ac:dyDescent="0.2">
      <c r="A368" s="16" t="s">
        <v>902</v>
      </c>
      <c r="B368" s="16" t="s">
        <v>594</v>
      </c>
      <c r="C368" s="17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>
        <v>15</v>
      </c>
      <c r="AV368" s="16"/>
      <c r="AW368" s="16">
        <f t="shared" si="5"/>
        <v>15</v>
      </c>
      <c r="AX368" s="16"/>
      <c r="AY368" s="26"/>
      <c r="AZ368" s="10"/>
    </row>
    <row r="369" spans="1:52" x14ac:dyDescent="0.2">
      <c r="A369" s="16" t="s">
        <v>826</v>
      </c>
      <c r="B369" s="16" t="s">
        <v>755</v>
      </c>
      <c r="C369" s="10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>
        <v>10</v>
      </c>
      <c r="AR369" s="16"/>
      <c r="AS369" s="16"/>
      <c r="AT369" s="16"/>
      <c r="AU369" s="16"/>
      <c r="AV369" s="16"/>
      <c r="AW369" s="16">
        <f t="shared" si="5"/>
        <v>10</v>
      </c>
      <c r="AX369" s="16"/>
      <c r="AY369" s="26"/>
      <c r="AZ369" s="10"/>
    </row>
    <row r="370" spans="1:52" x14ac:dyDescent="0.2">
      <c r="A370" s="16" t="s">
        <v>560</v>
      </c>
      <c r="B370" s="16" t="s">
        <v>127</v>
      </c>
      <c r="C370" s="10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>
        <v>10</v>
      </c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>
        <f t="shared" si="5"/>
        <v>10</v>
      </c>
      <c r="AX370" s="16"/>
      <c r="AY370" s="26"/>
      <c r="AZ370" s="10"/>
    </row>
    <row r="371" spans="1:52" x14ac:dyDescent="0.2">
      <c r="A371" s="16" t="s">
        <v>212</v>
      </c>
      <c r="B371" s="16" t="s">
        <v>193</v>
      </c>
      <c r="C371" s="17">
        <v>36824</v>
      </c>
      <c r="D371" s="16">
        <v>0</v>
      </c>
      <c r="E371" s="16">
        <v>10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>
        <f t="shared" si="5"/>
        <v>10</v>
      </c>
      <c r="AX371" s="16"/>
      <c r="AY371" s="26"/>
      <c r="AZ371" s="10"/>
    </row>
    <row r="372" spans="1:52" x14ac:dyDescent="0.2">
      <c r="A372" s="16" t="s">
        <v>685</v>
      </c>
      <c r="B372" s="16" t="s">
        <v>666</v>
      </c>
      <c r="C372" s="17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>
        <v>10</v>
      </c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>
        <f t="shared" si="5"/>
        <v>10</v>
      </c>
      <c r="AX372" s="16"/>
      <c r="AY372" s="26"/>
      <c r="AZ372" s="10"/>
    </row>
    <row r="373" spans="1:52" x14ac:dyDescent="0.2">
      <c r="A373" s="16" t="s">
        <v>168</v>
      </c>
      <c r="B373" s="16" t="s">
        <v>378</v>
      </c>
      <c r="C373" s="17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>
        <v>10</v>
      </c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>
        <f t="shared" si="5"/>
        <v>10</v>
      </c>
      <c r="AX373" s="16"/>
      <c r="AY373" s="26"/>
      <c r="AZ373" s="10"/>
    </row>
    <row r="374" spans="1:52" x14ac:dyDescent="0.2">
      <c r="A374" s="16" t="s">
        <v>721</v>
      </c>
      <c r="B374" s="16" t="s">
        <v>720</v>
      </c>
      <c r="C374" s="17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>
        <v>10</v>
      </c>
      <c r="AN374" s="16"/>
      <c r="AO374" s="16"/>
      <c r="AP374" s="16"/>
      <c r="AQ374" s="16"/>
      <c r="AR374" s="16"/>
      <c r="AS374" s="16"/>
      <c r="AT374" s="16"/>
      <c r="AU374" s="16"/>
      <c r="AV374" s="16"/>
      <c r="AW374" s="16">
        <f t="shared" si="5"/>
        <v>10</v>
      </c>
      <c r="AX374" s="16"/>
      <c r="AY374" s="26"/>
      <c r="AZ374" s="10"/>
    </row>
    <row r="375" spans="1:52" x14ac:dyDescent="0.2">
      <c r="A375" s="16" t="s">
        <v>292</v>
      </c>
      <c r="B375" s="16" t="s">
        <v>117</v>
      </c>
      <c r="C375" s="17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>
        <v>10</v>
      </c>
      <c r="AW375" s="16">
        <f t="shared" si="5"/>
        <v>10</v>
      </c>
      <c r="AX375" s="16"/>
      <c r="AY375" s="26"/>
      <c r="AZ375" s="10"/>
    </row>
    <row r="376" spans="1:52" x14ac:dyDescent="0.2">
      <c r="A376" s="16" t="s">
        <v>304</v>
      </c>
      <c r="B376" s="16" t="s">
        <v>312</v>
      </c>
      <c r="C376" s="17">
        <v>37904</v>
      </c>
      <c r="D376" s="16">
        <v>0</v>
      </c>
      <c r="E376" s="16"/>
      <c r="F376" s="16"/>
      <c r="G376" s="16"/>
      <c r="H376" s="16"/>
      <c r="I376" s="16"/>
      <c r="J376" s="16"/>
      <c r="K376" s="16">
        <v>10</v>
      </c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>
        <f t="shared" si="5"/>
        <v>10</v>
      </c>
      <c r="AX376" s="16"/>
      <c r="AY376" s="26"/>
      <c r="AZ376" s="10"/>
    </row>
    <row r="377" spans="1:52" x14ac:dyDescent="0.2">
      <c r="A377" s="16" t="s">
        <v>349</v>
      </c>
      <c r="B377" s="16" t="s">
        <v>191</v>
      </c>
      <c r="C377" s="17">
        <v>38290</v>
      </c>
      <c r="D377" s="16">
        <v>0</v>
      </c>
      <c r="E377" s="16">
        <v>0</v>
      </c>
      <c r="F377" s="16"/>
      <c r="G377" s="16">
        <v>0</v>
      </c>
      <c r="H377" s="16"/>
      <c r="I377" s="16">
        <v>0</v>
      </c>
      <c r="J377" s="16"/>
      <c r="K377" s="16">
        <v>0</v>
      </c>
      <c r="L377" s="16"/>
      <c r="M377" s="16">
        <v>10</v>
      </c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>
        <f t="shared" si="5"/>
        <v>10</v>
      </c>
      <c r="AX377" s="16"/>
      <c r="AY377" s="26"/>
      <c r="AZ377" s="10"/>
    </row>
    <row r="378" spans="1:52" x14ac:dyDescent="0.2">
      <c r="A378" s="16" t="s">
        <v>670</v>
      </c>
      <c r="B378" s="16" t="s">
        <v>669</v>
      </c>
      <c r="C378" s="17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>
        <v>10</v>
      </c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>
        <f t="shared" si="5"/>
        <v>10</v>
      </c>
      <c r="AX378" s="16"/>
      <c r="AY378" s="26"/>
      <c r="AZ378" s="10"/>
    </row>
    <row r="379" spans="1:52" x14ac:dyDescent="0.2">
      <c r="A379" s="16" t="s">
        <v>307</v>
      </c>
      <c r="B379" s="16" t="s">
        <v>588</v>
      </c>
      <c r="C379" s="17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>
        <v>10</v>
      </c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>
        <f t="shared" si="5"/>
        <v>10</v>
      </c>
      <c r="AX379" s="16"/>
      <c r="AY379" s="26"/>
      <c r="AZ379" s="10"/>
    </row>
    <row r="380" spans="1:52" x14ac:dyDescent="0.2">
      <c r="A380" s="16" t="s">
        <v>385</v>
      </c>
      <c r="B380" s="16" t="s">
        <v>389</v>
      </c>
      <c r="C380" s="17">
        <v>38597</v>
      </c>
      <c r="D380" s="16">
        <v>0</v>
      </c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>
        <v>10</v>
      </c>
      <c r="P380" s="16">
        <v>0</v>
      </c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>
        <f t="shared" si="5"/>
        <v>10</v>
      </c>
      <c r="AX380" s="16"/>
      <c r="AY380" s="26"/>
      <c r="AZ380" s="10"/>
    </row>
    <row r="381" spans="1:52" x14ac:dyDescent="0.2">
      <c r="A381" s="16" t="s">
        <v>667</v>
      </c>
      <c r="B381" s="16" t="s">
        <v>666</v>
      </c>
      <c r="C381" s="17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>
        <v>10</v>
      </c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>
        <f t="shared" si="5"/>
        <v>10</v>
      </c>
      <c r="AX381" s="16"/>
      <c r="AY381" s="26"/>
      <c r="AZ381" s="10"/>
    </row>
    <row r="382" spans="1:52" x14ac:dyDescent="0.2">
      <c r="A382" s="16" t="s">
        <v>769</v>
      </c>
      <c r="B382" s="16" t="s">
        <v>768</v>
      </c>
      <c r="C382" s="10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>
        <v>10</v>
      </c>
      <c r="AP382" s="16"/>
      <c r="AQ382" s="16"/>
      <c r="AR382" s="16"/>
      <c r="AS382" s="16"/>
      <c r="AT382" s="16"/>
      <c r="AU382" s="16"/>
      <c r="AV382" s="16"/>
      <c r="AW382" s="16">
        <f t="shared" si="5"/>
        <v>10</v>
      </c>
      <c r="AX382" s="16"/>
      <c r="AY382" s="26"/>
      <c r="AZ382" s="10"/>
    </row>
    <row r="383" spans="1:52" x14ac:dyDescent="0.2">
      <c r="A383" s="16" t="s">
        <v>503</v>
      </c>
      <c r="B383" s="16" t="s">
        <v>504</v>
      </c>
      <c r="C383" s="17">
        <v>39352</v>
      </c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>
        <v>10</v>
      </c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>
        <f t="shared" si="5"/>
        <v>10</v>
      </c>
      <c r="AX383" s="16"/>
      <c r="AY383" s="26"/>
      <c r="AZ383" s="10"/>
    </row>
    <row r="384" spans="1:52" x14ac:dyDescent="0.2">
      <c r="A384" s="16" t="s">
        <v>507</v>
      </c>
      <c r="B384" s="16" t="s">
        <v>508</v>
      </c>
      <c r="C384" s="17">
        <v>39352</v>
      </c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>
        <v>10</v>
      </c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>
        <f t="shared" si="5"/>
        <v>10</v>
      </c>
      <c r="AX384" s="16"/>
      <c r="AY384" s="26"/>
      <c r="AZ384" s="10"/>
    </row>
    <row r="385" spans="1:52" x14ac:dyDescent="0.2">
      <c r="A385" s="16" t="s">
        <v>420</v>
      </c>
      <c r="B385" s="16" t="s">
        <v>418</v>
      </c>
      <c r="C385" s="17">
        <v>38601</v>
      </c>
      <c r="D385" s="16">
        <v>0</v>
      </c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>
        <v>10</v>
      </c>
      <c r="P385" s="16">
        <v>0</v>
      </c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>
        <f t="shared" si="5"/>
        <v>10</v>
      </c>
      <c r="AX385" s="16"/>
      <c r="AY385" s="26"/>
      <c r="AZ385" s="10"/>
    </row>
    <row r="386" spans="1:52" x14ac:dyDescent="0.2">
      <c r="A386" s="16" t="s">
        <v>267</v>
      </c>
      <c r="B386" s="16" t="s">
        <v>127</v>
      </c>
      <c r="C386" s="17">
        <v>37549</v>
      </c>
      <c r="D386" s="16">
        <v>0</v>
      </c>
      <c r="E386" s="16"/>
      <c r="F386" s="16"/>
      <c r="G386" s="16"/>
      <c r="H386" s="16"/>
      <c r="I386" s="16">
        <v>10</v>
      </c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>
        <f t="shared" ref="AW386:AW396" si="6">SUM(D386:AV386)</f>
        <v>10</v>
      </c>
      <c r="AX386" s="16"/>
      <c r="AY386" s="26"/>
      <c r="AZ386" s="10"/>
    </row>
    <row r="387" spans="1:52" x14ac:dyDescent="0.2">
      <c r="A387" s="16" t="s">
        <v>500</v>
      </c>
      <c r="B387" s="16" t="s">
        <v>501</v>
      </c>
      <c r="C387" s="17">
        <v>39352</v>
      </c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>
        <v>10</v>
      </c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>
        <f t="shared" si="6"/>
        <v>10</v>
      </c>
      <c r="AX387" s="16"/>
      <c r="AY387" s="26"/>
      <c r="AZ387" s="10"/>
    </row>
    <row r="388" spans="1:52" x14ac:dyDescent="0.2">
      <c r="A388" s="16" t="s">
        <v>506</v>
      </c>
      <c r="B388" s="16" t="s">
        <v>505</v>
      </c>
      <c r="C388" s="17">
        <v>39352</v>
      </c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>
        <v>10</v>
      </c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>
        <f t="shared" si="6"/>
        <v>10</v>
      </c>
      <c r="AX388" s="16"/>
      <c r="AY388" s="26"/>
      <c r="AZ388" s="10"/>
    </row>
    <row r="389" spans="1:52" x14ac:dyDescent="0.2">
      <c r="A389" s="16" t="s">
        <v>767</v>
      </c>
      <c r="B389" s="16" t="s">
        <v>284</v>
      </c>
      <c r="C389" s="10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>
        <v>10</v>
      </c>
      <c r="AP389" s="16"/>
      <c r="AQ389" s="16"/>
      <c r="AR389" s="16"/>
      <c r="AS389" s="16"/>
      <c r="AT389" s="16"/>
      <c r="AU389" s="16"/>
      <c r="AV389" s="16"/>
      <c r="AW389" s="16">
        <f t="shared" si="6"/>
        <v>10</v>
      </c>
      <c r="AX389" s="16"/>
      <c r="AY389" s="26"/>
      <c r="AZ389" s="10"/>
    </row>
    <row r="390" spans="1:52" x14ac:dyDescent="0.2">
      <c r="A390" s="16" t="s">
        <v>303</v>
      </c>
      <c r="B390" s="16" t="s">
        <v>319</v>
      </c>
      <c r="C390" s="17">
        <v>37904</v>
      </c>
      <c r="D390" s="16">
        <v>0</v>
      </c>
      <c r="E390" s="16"/>
      <c r="F390" s="16"/>
      <c r="G390" s="16"/>
      <c r="H390" s="16"/>
      <c r="I390" s="16"/>
      <c r="J390" s="16"/>
      <c r="K390" s="16">
        <v>10</v>
      </c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>
        <f t="shared" si="6"/>
        <v>10</v>
      </c>
      <c r="AX390" s="16"/>
      <c r="AY390" s="26"/>
      <c r="AZ390" s="10"/>
    </row>
    <row r="391" spans="1:52" x14ac:dyDescent="0.2">
      <c r="A391" s="16" t="s">
        <v>302</v>
      </c>
      <c r="B391" s="16" t="s">
        <v>317</v>
      </c>
      <c r="C391" s="17">
        <v>37904</v>
      </c>
      <c r="D391" s="16">
        <v>0</v>
      </c>
      <c r="E391" s="16"/>
      <c r="F391" s="16"/>
      <c r="G391" s="16"/>
      <c r="H391" s="16"/>
      <c r="I391" s="16"/>
      <c r="J391" s="16"/>
      <c r="K391" s="16">
        <v>10</v>
      </c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>
        <f t="shared" si="6"/>
        <v>10</v>
      </c>
      <c r="AX391" s="16"/>
      <c r="AY391" s="26"/>
      <c r="AZ391" s="10"/>
    </row>
    <row r="392" spans="1:52" x14ac:dyDescent="0.2">
      <c r="A392" s="16" t="s">
        <v>521</v>
      </c>
      <c r="B392" s="16" t="s">
        <v>105</v>
      </c>
      <c r="C392" s="10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>
        <v>10</v>
      </c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>
        <f t="shared" si="6"/>
        <v>10</v>
      </c>
      <c r="AX392" s="16"/>
      <c r="AY392" s="26"/>
      <c r="AZ392" s="10"/>
    </row>
    <row r="393" spans="1:52" x14ac:dyDescent="0.2">
      <c r="A393" s="16" t="s">
        <v>386</v>
      </c>
      <c r="B393" s="16" t="s">
        <v>390</v>
      </c>
      <c r="C393" s="17">
        <v>38597</v>
      </c>
      <c r="D393" s="16">
        <v>0</v>
      </c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>
        <v>10</v>
      </c>
      <c r="P393" s="16">
        <v>0</v>
      </c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>
        <f t="shared" si="6"/>
        <v>10</v>
      </c>
      <c r="AX393" s="16"/>
      <c r="AY393" s="26"/>
      <c r="AZ393" s="10"/>
    </row>
    <row r="394" spans="1:52" x14ac:dyDescent="0.2">
      <c r="A394" s="16" t="s">
        <v>549</v>
      </c>
      <c r="B394" s="16" t="s">
        <v>425</v>
      </c>
      <c r="C394" s="17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>
        <v>10</v>
      </c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>
        <f t="shared" si="6"/>
        <v>10</v>
      </c>
      <c r="AX394" s="16"/>
      <c r="AY394" s="26"/>
      <c r="AZ394" s="10"/>
    </row>
    <row r="395" spans="1:52" x14ac:dyDescent="0.2">
      <c r="A395" s="16" t="s">
        <v>791</v>
      </c>
      <c r="B395" s="16" t="s">
        <v>127</v>
      </c>
      <c r="C395" s="17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>
        <v>10</v>
      </c>
      <c r="AQ395" s="16"/>
      <c r="AR395" s="16"/>
      <c r="AS395" s="16"/>
      <c r="AT395" s="16"/>
      <c r="AU395" s="16"/>
      <c r="AV395" s="16"/>
      <c r="AW395" s="16">
        <f t="shared" si="6"/>
        <v>10</v>
      </c>
      <c r="AX395" s="16"/>
      <c r="AY395" s="26"/>
      <c r="AZ395" s="10"/>
    </row>
    <row r="396" spans="1:52" x14ac:dyDescent="0.2">
      <c r="A396" s="16"/>
      <c r="B396" s="16"/>
      <c r="C396" s="17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>
        <f t="shared" si="6"/>
        <v>0</v>
      </c>
      <c r="AX396" s="16"/>
      <c r="AY396" s="26"/>
      <c r="AZ396" s="10"/>
    </row>
    <row r="397" spans="1:52" x14ac:dyDescent="0.2">
      <c r="AW397" s="16">
        <f t="shared" ref="AW397:AW452" si="7">SUM(D397:AV397)</f>
        <v>0</v>
      </c>
    </row>
    <row r="398" spans="1:52" x14ac:dyDescent="0.2">
      <c r="AW398" s="16">
        <f t="shared" si="7"/>
        <v>0</v>
      </c>
    </row>
    <row r="399" spans="1:52" x14ac:dyDescent="0.2">
      <c r="AW399" s="16">
        <f t="shared" si="7"/>
        <v>0</v>
      </c>
    </row>
    <row r="400" spans="1:52" x14ac:dyDescent="0.2">
      <c r="AW400" s="16">
        <f t="shared" si="7"/>
        <v>0</v>
      </c>
    </row>
    <row r="401" spans="49:49" x14ac:dyDescent="0.2">
      <c r="AW401" s="16">
        <f t="shared" si="7"/>
        <v>0</v>
      </c>
    </row>
    <row r="402" spans="49:49" x14ac:dyDescent="0.2">
      <c r="AW402" s="16">
        <f t="shared" si="7"/>
        <v>0</v>
      </c>
    </row>
    <row r="403" spans="49:49" x14ac:dyDescent="0.2">
      <c r="AW403" s="16">
        <f t="shared" si="7"/>
        <v>0</v>
      </c>
    </row>
    <row r="404" spans="49:49" x14ac:dyDescent="0.2">
      <c r="AW404" s="16">
        <f t="shared" si="7"/>
        <v>0</v>
      </c>
    </row>
    <row r="405" spans="49:49" x14ac:dyDescent="0.2">
      <c r="AW405" s="16">
        <f t="shared" si="7"/>
        <v>0</v>
      </c>
    </row>
    <row r="406" spans="49:49" x14ac:dyDescent="0.2">
      <c r="AW406" s="16">
        <f t="shared" si="7"/>
        <v>0</v>
      </c>
    </row>
    <row r="407" spans="49:49" x14ac:dyDescent="0.2">
      <c r="AW407" s="16">
        <f t="shared" si="7"/>
        <v>0</v>
      </c>
    </row>
    <row r="408" spans="49:49" x14ac:dyDescent="0.2">
      <c r="AW408" s="16">
        <f t="shared" si="7"/>
        <v>0</v>
      </c>
    </row>
    <row r="409" spans="49:49" x14ac:dyDescent="0.2">
      <c r="AW409" s="16">
        <f t="shared" si="7"/>
        <v>0</v>
      </c>
    </row>
    <row r="410" spans="49:49" x14ac:dyDescent="0.2">
      <c r="AW410" s="16">
        <f t="shared" si="7"/>
        <v>0</v>
      </c>
    </row>
    <row r="411" spans="49:49" x14ac:dyDescent="0.2">
      <c r="AW411" s="16">
        <f t="shared" si="7"/>
        <v>0</v>
      </c>
    </row>
    <row r="412" spans="49:49" x14ac:dyDescent="0.2">
      <c r="AW412" s="16">
        <f t="shared" si="7"/>
        <v>0</v>
      </c>
    </row>
    <row r="413" spans="49:49" x14ac:dyDescent="0.2">
      <c r="AW413" s="16">
        <f t="shared" si="7"/>
        <v>0</v>
      </c>
    </row>
    <row r="414" spans="49:49" x14ac:dyDescent="0.2">
      <c r="AW414" s="16">
        <f t="shared" si="7"/>
        <v>0</v>
      </c>
    </row>
    <row r="415" spans="49:49" x14ac:dyDescent="0.2">
      <c r="AW415" s="16">
        <f t="shared" si="7"/>
        <v>0</v>
      </c>
    </row>
    <row r="416" spans="49:49" x14ac:dyDescent="0.2">
      <c r="AW416" s="16">
        <f t="shared" si="7"/>
        <v>0</v>
      </c>
    </row>
    <row r="417" spans="49:49" x14ac:dyDescent="0.2">
      <c r="AW417" s="16">
        <f t="shared" si="7"/>
        <v>0</v>
      </c>
    </row>
    <row r="418" spans="49:49" x14ac:dyDescent="0.2">
      <c r="AW418" s="16">
        <f t="shared" si="7"/>
        <v>0</v>
      </c>
    </row>
    <row r="419" spans="49:49" x14ac:dyDescent="0.2">
      <c r="AW419" s="16">
        <f t="shared" si="7"/>
        <v>0</v>
      </c>
    </row>
    <row r="420" spans="49:49" x14ac:dyDescent="0.2">
      <c r="AW420" s="16">
        <f t="shared" si="7"/>
        <v>0</v>
      </c>
    </row>
    <row r="421" spans="49:49" x14ac:dyDescent="0.2">
      <c r="AW421" s="16">
        <f t="shared" si="7"/>
        <v>0</v>
      </c>
    </row>
    <row r="422" spans="49:49" x14ac:dyDescent="0.2">
      <c r="AW422" s="16">
        <f t="shared" si="7"/>
        <v>0</v>
      </c>
    </row>
    <row r="423" spans="49:49" x14ac:dyDescent="0.2">
      <c r="AW423" s="16">
        <f t="shared" si="7"/>
        <v>0</v>
      </c>
    </row>
    <row r="424" spans="49:49" x14ac:dyDescent="0.2">
      <c r="AW424" s="16">
        <f t="shared" si="7"/>
        <v>0</v>
      </c>
    </row>
    <row r="425" spans="49:49" x14ac:dyDescent="0.2">
      <c r="AW425" s="16">
        <f t="shared" si="7"/>
        <v>0</v>
      </c>
    </row>
    <row r="426" spans="49:49" x14ac:dyDescent="0.2">
      <c r="AW426" s="16">
        <f t="shared" si="7"/>
        <v>0</v>
      </c>
    </row>
    <row r="427" spans="49:49" x14ac:dyDescent="0.2">
      <c r="AW427" s="16">
        <f t="shared" si="7"/>
        <v>0</v>
      </c>
    </row>
    <row r="428" spans="49:49" x14ac:dyDescent="0.2">
      <c r="AW428" s="16">
        <f t="shared" si="7"/>
        <v>0</v>
      </c>
    </row>
    <row r="429" spans="49:49" x14ac:dyDescent="0.2">
      <c r="AW429" s="16">
        <f t="shared" si="7"/>
        <v>0</v>
      </c>
    </row>
    <row r="430" spans="49:49" x14ac:dyDescent="0.2">
      <c r="AW430" s="16">
        <f t="shared" si="7"/>
        <v>0</v>
      </c>
    </row>
    <row r="431" spans="49:49" x14ac:dyDescent="0.2">
      <c r="AW431" s="16">
        <f t="shared" si="7"/>
        <v>0</v>
      </c>
    </row>
    <row r="432" spans="49:49" x14ac:dyDescent="0.2">
      <c r="AW432" s="16">
        <f t="shared" si="7"/>
        <v>0</v>
      </c>
    </row>
    <row r="433" spans="49:49" x14ac:dyDescent="0.2">
      <c r="AW433" s="16">
        <f t="shared" si="7"/>
        <v>0</v>
      </c>
    </row>
    <row r="434" spans="49:49" x14ac:dyDescent="0.2">
      <c r="AW434" s="16">
        <f t="shared" si="7"/>
        <v>0</v>
      </c>
    </row>
    <row r="435" spans="49:49" x14ac:dyDescent="0.2">
      <c r="AW435" s="16">
        <f t="shared" si="7"/>
        <v>0</v>
      </c>
    </row>
    <row r="436" spans="49:49" x14ac:dyDescent="0.2">
      <c r="AW436" s="16">
        <f t="shared" si="7"/>
        <v>0</v>
      </c>
    </row>
    <row r="437" spans="49:49" x14ac:dyDescent="0.2">
      <c r="AW437" s="16">
        <f t="shared" si="7"/>
        <v>0</v>
      </c>
    </row>
    <row r="438" spans="49:49" x14ac:dyDescent="0.2">
      <c r="AW438" s="16">
        <f t="shared" si="7"/>
        <v>0</v>
      </c>
    </row>
    <row r="439" spans="49:49" x14ac:dyDescent="0.2">
      <c r="AW439" s="16">
        <f t="shared" si="7"/>
        <v>0</v>
      </c>
    </row>
    <row r="440" spans="49:49" x14ac:dyDescent="0.2">
      <c r="AW440" s="16">
        <f t="shared" si="7"/>
        <v>0</v>
      </c>
    </row>
    <row r="441" spans="49:49" x14ac:dyDescent="0.2">
      <c r="AW441" s="16">
        <f t="shared" si="7"/>
        <v>0</v>
      </c>
    </row>
    <row r="442" spans="49:49" x14ac:dyDescent="0.2">
      <c r="AW442" s="16">
        <f t="shared" si="7"/>
        <v>0</v>
      </c>
    </row>
    <row r="443" spans="49:49" x14ac:dyDescent="0.2">
      <c r="AW443" s="16">
        <f t="shared" si="7"/>
        <v>0</v>
      </c>
    </row>
    <row r="444" spans="49:49" x14ac:dyDescent="0.2">
      <c r="AW444" s="16">
        <f t="shared" si="7"/>
        <v>0</v>
      </c>
    </row>
    <row r="445" spans="49:49" x14ac:dyDescent="0.2">
      <c r="AW445" s="16">
        <f t="shared" si="7"/>
        <v>0</v>
      </c>
    </row>
    <row r="446" spans="49:49" x14ac:dyDescent="0.2">
      <c r="AW446" s="16">
        <f t="shared" si="7"/>
        <v>0</v>
      </c>
    </row>
    <row r="447" spans="49:49" x14ac:dyDescent="0.2">
      <c r="AW447" s="16">
        <f t="shared" si="7"/>
        <v>0</v>
      </c>
    </row>
    <row r="448" spans="49:49" x14ac:dyDescent="0.2">
      <c r="AW448" s="16">
        <f t="shared" si="7"/>
        <v>0</v>
      </c>
    </row>
    <row r="449" spans="49:49" x14ac:dyDescent="0.2">
      <c r="AW449" s="16">
        <f t="shared" si="7"/>
        <v>0</v>
      </c>
    </row>
    <row r="450" spans="49:49" x14ac:dyDescent="0.2">
      <c r="AW450" s="16">
        <f t="shared" si="7"/>
        <v>0</v>
      </c>
    </row>
    <row r="451" spans="49:49" x14ac:dyDescent="0.2">
      <c r="AW451" s="16">
        <f t="shared" si="7"/>
        <v>0</v>
      </c>
    </row>
    <row r="452" spans="49:49" x14ac:dyDescent="0.2">
      <c r="AW452" s="16">
        <f t="shared" si="7"/>
        <v>0</v>
      </c>
    </row>
    <row r="453" spans="49:49" x14ac:dyDescent="0.2">
      <c r="AW453" s="16">
        <f t="shared" ref="AW453:AW476" si="8">SUM(D453:AV453)</f>
        <v>0</v>
      </c>
    </row>
    <row r="454" spans="49:49" x14ac:dyDescent="0.2">
      <c r="AW454" s="16">
        <f t="shared" si="8"/>
        <v>0</v>
      </c>
    </row>
    <row r="455" spans="49:49" x14ac:dyDescent="0.2">
      <c r="AW455" s="16">
        <f t="shared" si="8"/>
        <v>0</v>
      </c>
    </row>
    <row r="456" spans="49:49" x14ac:dyDescent="0.2">
      <c r="AW456" s="16">
        <f t="shared" si="8"/>
        <v>0</v>
      </c>
    </row>
    <row r="457" spans="49:49" x14ac:dyDescent="0.2">
      <c r="AW457" s="16">
        <f t="shared" si="8"/>
        <v>0</v>
      </c>
    </row>
    <row r="458" spans="49:49" x14ac:dyDescent="0.2">
      <c r="AW458" s="16">
        <f t="shared" si="8"/>
        <v>0</v>
      </c>
    </row>
    <row r="459" spans="49:49" x14ac:dyDescent="0.2">
      <c r="AW459" s="16">
        <f t="shared" si="8"/>
        <v>0</v>
      </c>
    </row>
    <row r="460" spans="49:49" x14ac:dyDescent="0.2">
      <c r="AW460" s="16">
        <f t="shared" si="8"/>
        <v>0</v>
      </c>
    </row>
    <row r="461" spans="49:49" x14ac:dyDescent="0.2">
      <c r="AW461" s="16">
        <f t="shared" si="8"/>
        <v>0</v>
      </c>
    </row>
    <row r="462" spans="49:49" x14ac:dyDescent="0.2">
      <c r="AW462" s="16">
        <f t="shared" si="8"/>
        <v>0</v>
      </c>
    </row>
    <row r="463" spans="49:49" x14ac:dyDescent="0.2">
      <c r="AW463" s="16">
        <f t="shared" si="8"/>
        <v>0</v>
      </c>
    </row>
    <row r="464" spans="49:49" x14ac:dyDescent="0.2">
      <c r="AW464" s="16">
        <f t="shared" si="8"/>
        <v>0</v>
      </c>
    </row>
    <row r="465" spans="49:49" x14ac:dyDescent="0.2">
      <c r="AW465" s="16">
        <f t="shared" si="8"/>
        <v>0</v>
      </c>
    </row>
    <row r="466" spans="49:49" x14ac:dyDescent="0.2">
      <c r="AW466" s="16">
        <f t="shared" si="8"/>
        <v>0</v>
      </c>
    </row>
    <row r="467" spans="49:49" x14ac:dyDescent="0.2">
      <c r="AW467" s="16">
        <f t="shared" si="8"/>
        <v>0</v>
      </c>
    </row>
    <row r="468" spans="49:49" x14ac:dyDescent="0.2">
      <c r="AW468" s="16">
        <f t="shared" si="8"/>
        <v>0</v>
      </c>
    </row>
    <row r="469" spans="49:49" x14ac:dyDescent="0.2">
      <c r="AW469" s="16">
        <f t="shared" si="8"/>
        <v>0</v>
      </c>
    </row>
    <row r="470" spans="49:49" x14ac:dyDescent="0.2">
      <c r="AW470" s="16">
        <f t="shared" si="8"/>
        <v>0</v>
      </c>
    </row>
    <row r="471" spans="49:49" x14ac:dyDescent="0.2">
      <c r="AW471" s="16">
        <f t="shared" si="8"/>
        <v>0</v>
      </c>
    </row>
    <row r="472" spans="49:49" x14ac:dyDescent="0.2">
      <c r="AW472" s="16">
        <f t="shared" si="8"/>
        <v>0</v>
      </c>
    </row>
    <row r="473" spans="49:49" x14ac:dyDescent="0.2">
      <c r="AW473" s="16">
        <f t="shared" si="8"/>
        <v>0</v>
      </c>
    </row>
    <row r="474" spans="49:49" x14ac:dyDescent="0.2">
      <c r="AW474" s="16">
        <f t="shared" si="8"/>
        <v>0</v>
      </c>
    </row>
    <row r="475" spans="49:49" x14ac:dyDescent="0.2">
      <c r="AW475" s="16">
        <f t="shared" si="8"/>
        <v>0</v>
      </c>
    </row>
    <row r="476" spans="49:49" x14ac:dyDescent="0.2">
      <c r="AW476" s="16">
        <f t="shared" si="8"/>
        <v>0</v>
      </c>
    </row>
  </sheetData>
  <sortState xmlns:xlrd2="http://schemas.microsoft.com/office/spreadsheetml/2017/richdata2" ref="A2:BH396">
    <sortCondition descending="1" ref="AW2:AW396"/>
  </sortState>
  <phoneticPr fontId="6" type="noConversion"/>
  <pageMargins left="0.5" right="0.5" top="0.25" bottom="0.25" header="0" footer="0"/>
  <pageSetup scale="64" orientation="portrait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2021</vt:lpstr>
      <vt:lpstr>Results</vt:lpstr>
      <vt:lpstr>Rider</vt:lpstr>
      <vt:lpstr>Horse</vt:lpstr>
      <vt:lpstr>Rider!mtrc</vt:lpstr>
      <vt:lpstr>mtrc</vt:lpstr>
      <vt:lpstr>Horse!Print_Area</vt:lpstr>
      <vt:lpstr>Results!Print_Area</vt:lpstr>
      <vt:lpstr>Rider!Print_Area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Waverly</dc:creator>
  <cp:lastModifiedBy>Angela Roberts</cp:lastModifiedBy>
  <cp:lastPrinted>2019-10-21T13:53:57Z</cp:lastPrinted>
  <dcterms:created xsi:type="dcterms:W3CDTF">1999-10-10T04:30:30Z</dcterms:created>
  <dcterms:modified xsi:type="dcterms:W3CDTF">2022-01-09T22:24:50Z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-250487779</vt:i4>
  </property>
  <property fmtid="{D5CDD505-2E9C-101B-9397-08002B2CF9AE}" pid="4" name="_NewReviewCycle">
    <vt:lpwstr/>
  </property>
  <property fmtid="{D5CDD505-2E9C-101B-9397-08002B2CF9AE}" pid="5" name="_EmailSubject">
    <vt:lpwstr>MTRC 2021</vt:lpwstr>
  </property>
  <property fmtid="{D5CDD505-2E9C-101B-9397-08002B2CF9AE}" pid="6" name="_AuthorEmail">
    <vt:lpwstr>Kelli.Hayhurst@tpsgc-pwgsc.gc.ca</vt:lpwstr>
  </property>
  <property fmtid="{D5CDD505-2E9C-101B-9397-08002B2CF9AE}" pid="7" name="_AuthorEmailDisplayName">
    <vt:lpwstr>Kelli Hayhurst</vt:lpwstr>
  </property>
  <property fmtid="{D5CDD505-2E9C-101B-9397-08002B2CF9AE}" pid="8" name="_ReviewingToolsShownOnce">
    <vt:lpwstr/>
  </property>
</Properties>
</file>